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54. à travailler\"/>
    </mc:Choice>
  </mc:AlternateContent>
  <xr:revisionPtr revIDLastSave="0" documentId="13_ncr:1_{41805900-F602-4D56-A2F1-CE77B89B9C1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Gimenez" sheetId="18" r:id="rId1"/>
    <sheet name="G bis" sheetId="21" r:id="rId2"/>
    <sheet name="A1" sheetId="22" r:id="rId3"/>
    <sheet name="Pyramide1" sheetId="28" r:id="rId4"/>
    <sheet name="Pyramide2" sheetId="29" r:id="rId5"/>
    <sheet name="A2" sheetId="23" r:id="rId6"/>
    <sheet name="A3" sheetId="25" r:id="rId7"/>
    <sheet name="Polish" sheetId="26" r:id="rId8"/>
    <sheet name="20&quot;" sheetId="27" r:id="rId9"/>
    <sheet name="cadran.bis" sheetId="31" r:id="rId10"/>
    <sheet name="extensif" sheetId="32" r:id="rId11"/>
    <sheet name="ITC" sheetId="33" r:id="rId12"/>
    <sheet name="VM" sheetId="30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2" l="1"/>
  <c r="A71" i="30"/>
  <c r="G69" i="30"/>
  <c r="E69" i="30"/>
  <c r="G68" i="30"/>
  <c r="E68" i="30"/>
  <c r="G67" i="30"/>
  <c r="E67" i="30"/>
  <c r="G66" i="30"/>
  <c r="E66" i="30"/>
  <c r="G65" i="30"/>
  <c r="E65" i="30"/>
  <c r="G64" i="30"/>
  <c r="E64" i="30"/>
  <c r="G63" i="30"/>
  <c r="E63" i="30"/>
  <c r="G62" i="30"/>
  <c r="E62" i="30"/>
  <c r="G61" i="30"/>
  <c r="E61" i="30"/>
  <c r="G60" i="30"/>
  <c r="E60" i="30"/>
  <c r="G59" i="30"/>
  <c r="E59" i="30"/>
  <c r="G58" i="30"/>
  <c r="E58" i="30"/>
  <c r="G57" i="30"/>
  <c r="E57" i="30"/>
  <c r="G56" i="30"/>
  <c r="E56" i="30"/>
  <c r="G55" i="30"/>
  <c r="E55" i="30"/>
  <c r="G54" i="30"/>
  <c r="E54" i="30"/>
  <c r="G53" i="30"/>
  <c r="E53" i="30"/>
  <c r="G52" i="30"/>
  <c r="E52" i="30"/>
  <c r="G51" i="30"/>
  <c r="E51" i="30"/>
  <c r="G50" i="30"/>
  <c r="G71" i="30" s="1"/>
  <c r="E50" i="30"/>
  <c r="D18" i="33" l="1"/>
  <c r="D19" i="33"/>
  <c r="D20" i="33"/>
  <c r="D26" i="33"/>
  <c r="D27" i="33"/>
  <c r="D29" i="33"/>
  <c r="D32" i="33"/>
  <c r="D34" i="33"/>
  <c r="D35" i="33"/>
  <c r="D36" i="33"/>
  <c r="D43" i="33"/>
  <c r="D44" i="33"/>
  <c r="D50" i="33"/>
  <c r="D51" i="33"/>
  <c r="D52" i="33"/>
  <c r="D58" i="33"/>
  <c r="D59" i="33"/>
  <c r="D60" i="33"/>
  <c r="D61" i="33"/>
  <c r="D66" i="33"/>
  <c r="D67" i="33"/>
  <c r="D68" i="33"/>
  <c r="D74" i="33"/>
  <c r="D75" i="33"/>
  <c r="D6" i="33"/>
  <c r="C75" i="33"/>
  <c r="C74" i="33"/>
  <c r="C76" i="33" s="1"/>
  <c r="D76" i="33" s="1"/>
  <c r="C73" i="33"/>
  <c r="D73" i="33" s="1"/>
  <c r="C72" i="33"/>
  <c r="D72" i="33" s="1"/>
  <c r="C71" i="33"/>
  <c r="D71" i="33" s="1"/>
  <c r="C70" i="33"/>
  <c r="D70" i="33" s="1"/>
  <c r="C69" i="33"/>
  <c r="D69" i="33" s="1"/>
  <c r="C68" i="33"/>
  <c r="C67" i="33"/>
  <c r="C66" i="33"/>
  <c r="C65" i="33"/>
  <c r="D65" i="33" s="1"/>
  <c r="C64" i="33"/>
  <c r="D64" i="33" s="1"/>
  <c r="C63" i="33"/>
  <c r="D63" i="33" s="1"/>
  <c r="C62" i="33"/>
  <c r="D62" i="33" s="1"/>
  <c r="C61" i="33"/>
  <c r="C60" i="33"/>
  <c r="C59" i="33"/>
  <c r="C58" i="33"/>
  <c r="C57" i="33"/>
  <c r="D57" i="33" s="1"/>
  <c r="C56" i="33"/>
  <c r="D56" i="33" s="1"/>
  <c r="C55" i="33"/>
  <c r="D55" i="33" s="1"/>
  <c r="C54" i="33"/>
  <c r="D54" i="33" s="1"/>
  <c r="C53" i="33"/>
  <c r="D53" i="33" s="1"/>
  <c r="C52" i="33"/>
  <c r="C51" i="33"/>
  <c r="C50" i="33"/>
  <c r="C49" i="33"/>
  <c r="D49" i="33" s="1"/>
  <c r="C48" i="33"/>
  <c r="D48" i="33" s="1"/>
  <c r="C47" i="33"/>
  <c r="D47" i="33" s="1"/>
  <c r="C46" i="33"/>
  <c r="D46" i="33" s="1"/>
  <c r="C45" i="33"/>
  <c r="D45" i="33" s="1"/>
  <c r="C44" i="33"/>
  <c r="C43" i="33"/>
  <c r="C40" i="33"/>
  <c r="D40" i="33" s="1"/>
  <c r="C41" i="33"/>
  <c r="D41" i="33" s="1"/>
  <c r="C42" i="33"/>
  <c r="D42" i="33" s="1"/>
  <c r="C39" i="33"/>
  <c r="D39" i="33" s="1"/>
  <c r="C38" i="33"/>
  <c r="D38" i="33" s="1"/>
  <c r="C37" i="33"/>
  <c r="D37" i="33" s="1"/>
  <c r="C36" i="33"/>
  <c r="C35" i="33"/>
  <c r="C34" i="33"/>
  <c r="C33" i="33"/>
  <c r="D33" i="33" s="1"/>
  <c r="C27" i="33"/>
  <c r="C28" i="33"/>
  <c r="D28" i="33" s="1"/>
  <c r="C29" i="33"/>
  <c r="C30" i="33"/>
  <c r="D30" i="33" s="1"/>
  <c r="C31" i="33"/>
  <c r="D31" i="33" s="1"/>
  <c r="C32" i="33"/>
  <c r="C26" i="33"/>
  <c r="C25" i="33"/>
  <c r="D25" i="33" s="1"/>
  <c r="C24" i="33"/>
  <c r="D24" i="33" s="1"/>
  <c r="C23" i="33"/>
  <c r="D23" i="33" s="1"/>
  <c r="C22" i="33"/>
  <c r="D22" i="33" s="1"/>
  <c r="C21" i="33"/>
  <c r="D21" i="33" s="1"/>
  <c r="C20" i="33"/>
  <c r="C19" i="33"/>
  <c r="C18" i="33"/>
  <c r="C17" i="33"/>
  <c r="D17" i="33" s="1"/>
  <c r="C16" i="33"/>
  <c r="D16" i="33" s="1"/>
  <c r="C15" i="33"/>
  <c r="D15" i="33" s="1"/>
  <c r="C14" i="33"/>
  <c r="D14" i="33" s="1"/>
  <c r="C13" i="33"/>
  <c r="D13" i="33" s="1"/>
  <c r="C12" i="33"/>
  <c r="D12" i="33" s="1"/>
  <c r="C11" i="33"/>
  <c r="D11" i="33" s="1"/>
  <c r="C10" i="33"/>
  <c r="D10" i="33" s="1"/>
  <c r="C9" i="33"/>
  <c r="D9" i="33" s="1"/>
  <c r="C8" i="33"/>
  <c r="D8" i="33" s="1"/>
  <c r="C7" i="33"/>
  <c r="D7" i="33" s="1"/>
  <c r="C6" i="33"/>
  <c r="D107" i="32"/>
  <c r="E107" i="32" s="1"/>
  <c r="D106" i="32"/>
  <c r="E106" i="32" s="1"/>
  <c r="D105" i="32"/>
  <c r="E105" i="32" s="1"/>
  <c r="D104" i="32"/>
  <c r="E104" i="32" s="1"/>
  <c r="D103" i="32"/>
  <c r="E103" i="32" s="1"/>
  <c r="D102" i="32"/>
  <c r="E102" i="32" s="1"/>
  <c r="D101" i="32"/>
  <c r="E101" i="32" s="1"/>
  <c r="D100" i="32"/>
  <c r="E100" i="32" s="1"/>
  <c r="D99" i="32"/>
  <c r="E99" i="32" s="1"/>
  <c r="D98" i="32"/>
  <c r="E98" i="32" s="1"/>
  <c r="D97" i="32"/>
  <c r="E97" i="32" s="1"/>
  <c r="D96" i="32"/>
  <c r="E96" i="32" s="1"/>
  <c r="D94" i="32"/>
  <c r="E94" i="32" s="1"/>
  <c r="D93" i="32"/>
  <c r="E93" i="32" s="1"/>
  <c r="D92" i="32"/>
  <c r="E92" i="32" s="1"/>
  <c r="D90" i="32"/>
  <c r="E90" i="32" s="1"/>
  <c r="D89" i="32"/>
  <c r="E89" i="32" s="1"/>
  <c r="D88" i="32"/>
  <c r="E88" i="32" s="1"/>
  <c r="D87" i="32"/>
  <c r="E87" i="32" s="1"/>
  <c r="D86" i="32"/>
  <c r="E86" i="32" s="1"/>
  <c r="D85" i="32"/>
  <c r="E85" i="32" s="1"/>
  <c r="D84" i="32"/>
  <c r="E84" i="32" s="1"/>
  <c r="D83" i="32"/>
  <c r="E83" i="32" s="1"/>
  <c r="D82" i="32"/>
  <c r="E82" i="32" s="1"/>
  <c r="D81" i="32"/>
  <c r="E81" i="32" s="1"/>
  <c r="D80" i="32"/>
  <c r="E80" i="32" s="1"/>
  <c r="D79" i="32"/>
  <c r="E79" i="32" s="1"/>
  <c r="D78" i="32"/>
  <c r="E78" i="32" s="1"/>
  <c r="D77" i="32"/>
  <c r="E77" i="32" s="1"/>
  <c r="D76" i="32"/>
  <c r="E76" i="32" s="1"/>
  <c r="D75" i="32"/>
  <c r="E75" i="32" s="1"/>
  <c r="D74" i="32"/>
  <c r="E74" i="32" s="1"/>
  <c r="D73" i="32"/>
  <c r="E73" i="32" s="1"/>
  <c r="D72" i="32"/>
  <c r="E72" i="32" s="1"/>
  <c r="D71" i="32"/>
  <c r="E71" i="32" s="1"/>
  <c r="D70" i="32"/>
  <c r="E70" i="32" s="1"/>
  <c r="D69" i="32"/>
  <c r="E69" i="32" s="1"/>
  <c r="D68" i="32"/>
  <c r="E68" i="32" s="1"/>
  <c r="D67" i="32"/>
  <c r="E67" i="32" s="1"/>
  <c r="D66" i="32"/>
  <c r="E66" i="32" s="1"/>
  <c r="D65" i="32"/>
  <c r="E65" i="32" s="1"/>
  <c r="D64" i="32"/>
  <c r="E64" i="32" s="1"/>
  <c r="D63" i="32"/>
  <c r="E63" i="32" s="1"/>
  <c r="D62" i="32"/>
  <c r="E62" i="32" s="1"/>
  <c r="D61" i="32"/>
  <c r="E61" i="32" s="1"/>
  <c r="D60" i="32"/>
  <c r="E60" i="32" s="1"/>
  <c r="D59" i="32"/>
  <c r="E59" i="32" s="1"/>
  <c r="D58" i="32"/>
  <c r="E58" i="32" s="1"/>
  <c r="D57" i="32"/>
  <c r="E57" i="32" s="1"/>
  <c r="D56" i="32"/>
  <c r="E56" i="32" s="1"/>
  <c r="D55" i="32"/>
  <c r="E55" i="32" s="1"/>
  <c r="D54" i="32"/>
  <c r="E54" i="32" s="1"/>
  <c r="D53" i="32"/>
  <c r="E53" i="32" s="1"/>
  <c r="D52" i="32"/>
  <c r="E52" i="32" s="1"/>
  <c r="D51" i="32"/>
  <c r="E51" i="32" s="1"/>
  <c r="D50" i="32"/>
  <c r="E50" i="32" s="1"/>
  <c r="D49" i="32"/>
  <c r="E49" i="32" s="1"/>
  <c r="D25" i="32"/>
  <c r="E25" i="32" s="1"/>
  <c r="D26" i="32"/>
  <c r="E26" i="32" s="1"/>
  <c r="D27" i="32"/>
  <c r="E27" i="32" s="1"/>
  <c r="D28" i="32"/>
  <c r="E28" i="32" s="1"/>
  <c r="D29" i="32"/>
  <c r="E29" i="32" s="1"/>
  <c r="D30" i="32"/>
  <c r="E30" i="32" s="1"/>
  <c r="D24" i="32"/>
  <c r="E24" i="32" s="1"/>
  <c r="D19" i="32"/>
  <c r="E19" i="32" s="1"/>
  <c r="D20" i="32"/>
  <c r="E20" i="32" s="1"/>
  <c r="D21" i="32"/>
  <c r="E21" i="32" s="1"/>
  <c r="D22" i="32"/>
  <c r="E22" i="32" s="1"/>
  <c r="D23" i="32"/>
  <c r="E23" i="32" s="1"/>
  <c r="D31" i="32"/>
  <c r="E31" i="32" s="1"/>
  <c r="D32" i="32"/>
  <c r="E32" i="32" s="1"/>
  <c r="D33" i="32"/>
  <c r="E33" i="32" s="1"/>
  <c r="D34" i="32"/>
  <c r="E34" i="32" s="1"/>
  <c r="D35" i="32"/>
  <c r="E35" i="32" s="1"/>
  <c r="D36" i="32"/>
  <c r="E36" i="32" s="1"/>
  <c r="D18" i="32"/>
  <c r="E18" i="32" s="1"/>
  <c r="D41" i="32"/>
  <c r="E41" i="32" s="1"/>
  <c r="D40" i="32"/>
  <c r="E40" i="32" s="1"/>
  <c r="D39" i="32"/>
  <c r="E39" i="32" s="1"/>
  <c r="D38" i="32"/>
  <c r="E38" i="32" s="1"/>
  <c r="D37" i="32"/>
  <c r="E37" i="32" s="1"/>
  <c r="D14" i="32"/>
  <c r="E14" i="32" s="1"/>
  <c r="D15" i="32"/>
  <c r="E15" i="32" s="1"/>
  <c r="D16" i="32"/>
  <c r="E16" i="32" s="1"/>
  <c r="D17" i="32"/>
  <c r="E17" i="32" s="1"/>
  <c r="D13" i="32"/>
  <c r="E13" i="32" s="1"/>
  <c r="D45" i="32"/>
  <c r="E45" i="32" s="1"/>
  <c r="D44" i="32"/>
  <c r="E44" i="32" s="1"/>
  <c r="D43" i="32"/>
  <c r="E43" i="32" s="1"/>
  <c r="D42" i="32"/>
  <c r="E42" i="32" s="1"/>
  <c r="D10" i="32"/>
  <c r="E10" i="32" s="1"/>
  <c r="D11" i="32"/>
  <c r="E11" i="32" s="1"/>
  <c r="D12" i="32"/>
  <c r="E12" i="32" s="1"/>
  <c r="D9" i="32"/>
  <c r="E9" i="32" s="1"/>
  <c r="D48" i="32"/>
  <c r="E48" i="32" s="1"/>
  <c r="D47" i="32"/>
  <c r="E47" i="32" s="1"/>
  <c r="D46" i="32"/>
  <c r="E46" i="32" s="1"/>
  <c r="D7" i="32"/>
  <c r="E7" i="32" s="1"/>
  <c r="D8" i="32"/>
  <c r="E8" i="32" s="1"/>
  <c r="D6" i="32"/>
  <c r="E6" i="32" s="1"/>
  <c r="D7" i="31"/>
  <c r="D10" i="31"/>
  <c r="D12" i="31"/>
  <c r="D13" i="31"/>
  <c r="D14" i="31"/>
  <c r="D15" i="31"/>
  <c r="D18" i="31"/>
  <c r="D20" i="31"/>
  <c r="D21" i="31"/>
  <c r="D22" i="31"/>
  <c r="D23" i="31"/>
  <c r="D28" i="31"/>
  <c r="D29" i="31"/>
  <c r="D30" i="31"/>
  <c r="D31" i="31"/>
  <c r="D35" i="31"/>
  <c r="D36" i="31"/>
  <c r="D38" i="31"/>
  <c r="D39" i="31"/>
  <c r="D42" i="31"/>
  <c r="D45" i="31"/>
  <c r="D46" i="31"/>
  <c r="D47" i="31"/>
  <c r="D6" i="31"/>
  <c r="C27" i="31"/>
  <c r="D27" i="31" s="1"/>
  <c r="C28" i="31"/>
  <c r="C29" i="31"/>
  <c r="C30" i="31"/>
  <c r="C31" i="31"/>
  <c r="C32" i="31"/>
  <c r="D32" i="31" s="1"/>
  <c r="C26" i="31"/>
  <c r="D26" i="31" s="1"/>
  <c r="C38" i="31"/>
  <c r="C37" i="31"/>
  <c r="D37" i="31" s="1"/>
  <c r="C36" i="31"/>
  <c r="C35" i="31"/>
  <c r="C34" i="31"/>
  <c r="D34" i="31" s="1"/>
  <c r="C33" i="31"/>
  <c r="D33" i="31" s="1"/>
  <c r="C21" i="31"/>
  <c r="C22" i="31"/>
  <c r="C23" i="31"/>
  <c r="C24" i="31"/>
  <c r="D24" i="31" s="1"/>
  <c r="C25" i="31"/>
  <c r="D25" i="31" s="1"/>
  <c r="C20" i="31"/>
  <c r="C43" i="31"/>
  <c r="D43" i="31" s="1"/>
  <c r="C42" i="31"/>
  <c r="C41" i="31"/>
  <c r="D41" i="31" s="1"/>
  <c r="C40" i="31"/>
  <c r="D40" i="31" s="1"/>
  <c r="C39" i="31"/>
  <c r="C16" i="31"/>
  <c r="D16" i="31" s="1"/>
  <c r="C17" i="31"/>
  <c r="D17" i="31" s="1"/>
  <c r="C18" i="31"/>
  <c r="C19" i="31"/>
  <c r="D19" i="31" s="1"/>
  <c r="C15" i="31"/>
  <c r="C45" i="31"/>
  <c r="C46" i="31"/>
  <c r="C47" i="31"/>
  <c r="C44" i="31"/>
  <c r="D44" i="31" s="1"/>
  <c r="C12" i="31"/>
  <c r="C13" i="31"/>
  <c r="C14" i="31"/>
  <c r="C11" i="31"/>
  <c r="D11" i="31" s="1"/>
  <c r="C50" i="31"/>
  <c r="D50" i="31" s="1"/>
  <c r="C48" i="31"/>
  <c r="D48" i="31" s="1"/>
  <c r="C9" i="31"/>
  <c r="D9" i="31" s="1"/>
  <c r="C10" i="31"/>
  <c r="C8" i="31"/>
  <c r="D8" i="31" s="1"/>
  <c r="C6" i="31"/>
  <c r="C7" i="31" s="1"/>
  <c r="A25" i="30"/>
  <c r="H24" i="30"/>
  <c r="I24" i="30" s="1"/>
  <c r="H23" i="30"/>
  <c r="H22" i="30"/>
  <c r="H21" i="30"/>
  <c r="H20" i="30"/>
  <c r="H19" i="30"/>
  <c r="E19" i="30"/>
  <c r="H18" i="30"/>
  <c r="A11" i="30"/>
  <c r="H10" i="30"/>
  <c r="H9" i="30"/>
  <c r="H8" i="30"/>
  <c r="H7" i="30"/>
  <c r="H6" i="30"/>
  <c r="E6" i="30"/>
  <c r="H5" i="30"/>
  <c r="H4" i="30"/>
  <c r="E2" i="30"/>
  <c r="E24" i="30" s="1"/>
  <c r="C20" i="29"/>
  <c r="D20" i="29" s="1"/>
  <c r="C21" i="29"/>
  <c r="D21" i="29" s="1"/>
  <c r="C22" i="29"/>
  <c r="D22" i="29" s="1"/>
  <c r="C23" i="29"/>
  <c r="D23" i="29" s="1"/>
  <c r="C14" i="29"/>
  <c r="D14" i="29" s="1"/>
  <c r="C15" i="29"/>
  <c r="D15" i="29" s="1"/>
  <c r="C16" i="29"/>
  <c r="D16" i="29" s="1"/>
  <c r="C17" i="29"/>
  <c r="D17" i="29" s="1"/>
  <c r="C18" i="29"/>
  <c r="D18" i="29" s="1"/>
  <c r="C12" i="29"/>
  <c r="D12" i="29" s="1"/>
  <c r="C7" i="29"/>
  <c r="D7" i="29" s="1"/>
  <c r="C8" i="29"/>
  <c r="D8" i="29" s="1"/>
  <c r="C9" i="29"/>
  <c r="D9" i="29" s="1"/>
  <c r="C10" i="29"/>
  <c r="D10" i="29" s="1"/>
  <c r="C11" i="29"/>
  <c r="D11" i="29" s="1"/>
  <c r="C6" i="29"/>
  <c r="D6" i="29" s="1"/>
  <c r="C33" i="29"/>
  <c r="D33" i="29" s="1"/>
  <c r="C32" i="29"/>
  <c r="D32" i="29" s="1"/>
  <c r="C31" i="29"/>
  <c r="D31" i="29" s="1"/>
  <c r="C30" i="29"/>
  <c r="D30" i="29" s="1"/>
  <c r="C29" i="29"/>
  <c r="D29" i="29" s="1"/>
  <c r="C28" i="29"/>
  <c r="D28" i="29" s="1"/>
  <c r="C27" i="29"/>
  <c r="D27" i="29" s="1"/>
  <c r="C26" i="29"/>
  <c r="D26" i="29" s="1"/>
  <c r="C25" i="29"/>
  <c r="D25" i="29" s="1"/>
  <c r="C24" i="29"/>
  <c r="D24" i="29" s="1"/>
  <c r="C19" i="29"/>
  <c r="D19" i="29" s="1"/>
  <c r="C13" i="29"/>
  <c r="D13" i="29" s="1"/>
  <c r="C28" i="28"/>
  <c r="D28" i="28" s="1"/>
  <c r="C29" i="28"/>
  <c r="D29" i="28" s="1"/>
  <c r="C30" i="28"/>
  <c r="C31" i="28"/>
  <c r="D31" i="28" s="1"/>
  <c r="C32" i="28"/>
  <c r="C33" i="28"/>
  <c r="D33" i="28" s="1"/>
  <c r="C27" i="28"/>
  <c r="C22" i="28"/>
  <c r="D22" i="28" s="1"/>
  <c r="C23" i="28"/>
  <c r="D23" i="28" s="1"/>
  <c r="C24" i="28"/>
  <c r="C25" i="28"/>
  <c r="D25" i="28" s="1"/>
  <c r="C26" i="28"/>
  <c r="C21" i="28"/>
  <c r="C17" i="28"/>
  <c r="C18" i="28"/>
  <c r="D18" i="28" s="1"/>
  <c r="C19" i="28"/>
  <c r="D19" i="28" s="1"/>
  <c r="C20" i="28"/>
  <c r="D20" i="28" s="1"/>
  <c r="C16" i="28"/>
  <c r="C13" i="28"/>
  <c r="C14" i="28"/>
  <c r="C15" i="28"/>
  <c r="D15" i="28" s="1"/>
  <c r="C12" i="28"/>
  <c r="D12" i="28" s="1"/>
  <c r="C10" i="28"/>
  <c r="D10" i="28" s="1"/>
  <c r="C11" i="28"/>
  <c r="D11" i="28" s="1"/>
  <c r="C9" i="28"/>
  <c r="D9" i="28" s="1"/>
  <c r="C8" i="28"/>
  <c r="C7" i="28"/>
  <c r="C6" i="28"/>
  <c r="D6" i="28" s="1"/>
  <c r="D32" i="28"/>
  <c r="D30" i="28"/>
  <c r="D27" i="28"/>
  <c r="D26" i="28"/>
  <c r="D24" i="28"/>
  <c r="D21" i="28"/>
  <c r="D17" i="28"/>
  <c r="D16" i="28"/>
  <c r="D14" i="28"/>
  <c r="D13" i="28"/>
  <c r="D8" i="28"/>
  <c r="D7" i="28"/>
  <c r="C28" i="27"/>
  <c r="D31" i="27"/>
  <c r="C31" i="27"/>
  <c r="D30" i="27"/>
  <c r="C30" i="27"/>
  <c r="D29" i="27"/>
  <c r="C29" i="27"/>
  <c r="D27" i="27"/>
  <c r="D28" i="27" s="1"/>
  <c r="C27" i="27"/>
  <c r="D26" i="27"/>
  <c r="C26" i="27"/>
  <c r="D25" i="27"/>
  <c r="C25" i="27"/>
  <c r="D24" i="27"/>
  <c r="C24" i="27"/>
  <c r="D23" i="27"/>
  <c r="C23" i="27"/>
  <c r="D22" i="27"/>
  <c r="C22" i="27"/>
  <c r="D21" i="27"/>
  <c r="C21" i="27"/>
  <c r="D20" i="27"/>
  <c r="C20" i="27"/>
  <c r="D19" i="27"/>
  <c r="C19" i="27"/>
  <c r="D18" i="27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D7" i="27"/>
  <c r="C7" i="27"/>
  <c r="D6" i="27"/>
  <c r="C6" i="27"/>
  <c r="I19" i="30" l="1"/>
  <c r="H25" i="30"/>
  <c r="H26" i="30" s="1"/>
  <c r="C51" i="31"/>
  <c r="D51" i="31" s="1"/>
  <c r="C52" i="31"/>
  <c r="D52" i="31" s="1"/>
  <c r="I6" i="30"/>
  <c r="C49" i="31"/>
  <c r="D49" i="31" s="1"/>
  <c r="C53" i="31"/>
  <c r="D53" i="31" s="1"/>
  <c r="D91" i="32"/>
  <c r="E91" i="32" s="1"/>
  <c r="D95" i="32"/>
  <c r="E95" i="32" s="1"/>
  <c r="E10" i="30"/>
  <c r="I10" i="30"/>
  <c r="E23" i="30"/>
  <c r="I23" i="30" s="1"/>
  <c r="I20" i="30"/>
  <c r="I22" i="30"/>
  <c r="E9" i="30"/>
  <c r="I9" i="30" s="1"/>
  <c r="E18" i="30"/>
  <c r="I18" i="30" s="1"/>
  <c r="E22" i="30"/>
  <c r="E4" i="30"/>
  <c r="I4" i="30" s="1"/>
  <c r="E8" i="30"/>
  <c r="I8" i="30" s="1"/>
  <c r="E21" i="30"/>
  <c r="I21" i="30" s="1"/>
  <c r="H11" i="30"/>
  <c r="H12" i="30" s="1"/>
  <c r="E5" i="30"/>
  <c r="I5" i="30" s="1"/>
  <c r="E7" i="30"/>
  <c r="I7" i="30" s="1"/>
  <c r="E20" i="30"/>
  <c r="I11" i="30" l="1"/>
  <c r="I13" i="30" s="1"/>
  <c r="I14" i="30" s="1"/>
  <c r="I25" i="30"/>
  <c r="I27" i="30" s="1"/>
  <c r="I28" i="30" s="1"/>
  <c r="D7" i="26" l="1"/>
  <c r="D15" i="26" s="1"/>
  <c r="D6" i="26"/>
  <c r="D12" i="26" s="1"/>
  <c r="D9" i="26" l="1"/>
  <c r="D13" i="26"/>
  <c r="D23" i="26"/>
  <c r="D19" i="26"/>
  <c r="D21" i="26"/>
  <c r="D17" i="26"/>
  <c r="D10" i="26"/>
  <c r="D14" i="26"/>
  <c r="D11" i="26"/>
  <c r="D8" i="26"/>
  <c r="C31" i="25"/>
  <c r="D31" i="25" s="1"/>
  <c r="C24" i="25"/>
  <c r="D24" i="25" s="1"/>
  <c r="C23" i="25"/>
  <c r="D23" i="25" s="1"/>
  <c r="C22" i="25"/>
  <c r="D22" i="25" s="1"/>
  <c r="C21" i="25"/>
  <c r="D21" i="25" s="1"/>
  <c r="C17" i="25"/>
  <c r="D17" i="25" s="1"/>
  <c r="C18" i="25"/>
  <c r="C16" i="25"/>
  <c r="D16" i="25" s="1"/>
  <c r="C10" i="25"/>
  <c r="D10" i="25" s="1"/>
  <c r="C11" i="25"/>
  <c r="D11" i="25" s="1"/>
  <c r="C9" i="25"/>
  <c r="D9" i="25" s="1"/>
  <c r="C8" i="25"/>
  <c r="D8" i="25" s="1"/>
  <c r="C7" i="25"/>
  <c r="D7" i="25" s="1"/>
  <c r="C6" i="25"/>
  <c r="D6" i="25" s="1"/>
  <c r="C30" i="25"/>
  <c r="D30" i="25" s="1"/>
  <c r="C29" i="25"/>
  <c r="D29" i="25" s="1"/>
  <c r="C28" i="25"/>
  <c r="D28" i="25" s="1"/>
  <c r="C27" i="25"/>
  <c r="D27" i="25" s="1"/>
  <c r="C26" i="25"/>
  <c r="D26" i="25" s="1"/>
  <c r="C12" i="25"/>
  <c r="D12" i="25" s="1"/>
  <c r="C13" i="25"/>
  <c r="D13" i="25" s="1"/>
  <c r="C14" i="25"/>
  <c r="D14" i="25" s="1"/>
  <c r="C15" i="25"/>
  <c r="D15" i="25" s="1"/>
  <c r="D18" i="25"/>
  <c r="C19" i="25" l="1"/>
  <c r="D19" i="25" s="1"/>
  <c r="C20" i="25"/>
  <c r="D20" i="25" s="1"/>
  <c r="C25" i="25"/>
  <c r="D25" i="25" s="1"/>
  <c r="D20" i="26"/>
  <c r="D16" i="26"/>
  <c r="D22" i="26"/>
  <c r="D18" i="26"/>
  <c r="D31" i="26"/>
  <c r="D27" i="26"/>
  <c r="D29" i="26"/>
  <c r="D25" i="26"/>
  <c r="C41" i="23"/>
  <c r="D41" i="23" s="1"/>
  <c r="C40" i="23"/>
  <c r="D40" i="23" s="1"/>
  <c r="C39" i="23"/>
  <c r="D39" i="23" s="1"/>
  <c r="C38" i="23"/>
  <c r="D38" i="23" s="1"/>
  <c r="C37" i="23"/>
  <c r="D37" i="23" s="1"/>
  <c r="C36" i="23"/>
  <c r="D36" i="23" s="1"/>
  <c r="C35" i="23"/>
  <c r="D35" i="23" s="1"/>
  <c r="C34" i="23"/>
  <c r="D34" i="23" s="1"/>
  <c r="C33" i="23"/>
  <c r="D33" i="23" s="1"/>
  <c r="C32" i="23"/>
  <c r="D32" i="23" s="1"/>
  <c r="C31" i="23"/>
  <c r="D31" i="23" s="1"/>
  <c r="C30" i="23"/>
  <c r="D30" i="23" s="1"/>
  <c r="C29" i="23"/>
  <c r="D29" i="23" s="1"/>
  <c r="C28" i="23"/>
  <c r="D28" i="23" s="1"/>
  <c r="C27" i="23"/>
  <c r="D27" i="23" s="1"/>
  <c r="C26" i="23"/>
  <c r="D26" i="23" s="1"/>
  <c r="C25" i="23"/>
  <c r="D25" i="23" s="1"/>
  <c r="C24" i="23"/>
  <c r="D24" i="23" s="1"/>
  <c r="C23" i="23"/>
  <c r="D23" i="23" s="1"/>
  <c r="C22" i="23"/>
  <c r="D22" i="23" s="1"/>
  <c r="C21" i="23"/>
  <c r="D21" i="23" s="1"/>
  <c r="C20" i="23"/>
  <c r="D20" i="23" s="1"/>
  <c r="C19" i="23"/>
  <c r="D19" i="23" s="1"/>
  <c r="C18" i="23"/>
  <c r="D18" i="23" s="1"/>
  <c r="C17" i="23"/>
  <c r="D17" i="23" s="1"/>
  <c r="C16" i="23"/>
  <c r="D16" i="23" s="1"/>
  <c r="C15" i="23"/>
  <c r="D15" i="23" s="1"/>
  <c r="C14" i="23"/>
  <c r="D14" i="23" s="1"/>
  <c r="C13" i="23"/>
  <c r="D13" i="23" s="1"/>
  <c r="C12" i="23"/>
  <c r="D12" i="23" s="1"/>
  <c r="C11" i="23"/>
  <c r="D11" i="23" s="1"/>
  <c r="C10" i="23"/>
  <c r="D10" i="23" s="1"/>
  <c r="C9" i="23"/>
  <c r="D9" i="23" s="1"/>
  <c r="C8" i="23"/>
  <c r="D8" i="23" s="1"/>
  <c r="C7" i="23"/>
  <c r="D7" i="23" s="1"/>
  <c r="C6" i="23"/>
  <c r="D6" i="23" s="1"/>
  <c r="C48" i="22"/>
  <c r="D48" i="22" s="1"/>
  <c r="C47" i="22"/>
  <c r="D47" i="22" s="1"/>
  <c r="C46" i="22"/>
  <c r="D46" i="22" s="1"/>
  <c r="C45" i="22"/>
  <c r="D45" i="22" s="1"/>
  <c r="C44" i="22"/>
  <c r="C43" i="22"/>
  <c r="D43" i="22" s="1"/>
  <c r="C42" i="22"/>
  <c r="D42" i="22" s="1"/>
  <c r="C41" i="22"/>
  <c r="D41" i="22" s="1"/>
  <c r="C40" i="22"/>
  <c r="D40" i="22" s="1"/>
  <c r="C39" i="22"/>
  <c r="D39" i="22" s="1"/>
  <c r="C38" i="22"/>
  <c r="C37" i="22"/>
  <c r="D37" i="22" s="1"/>
  <c r="C36" i="22"/>
  <c r="D36" i="22" s="1"/>
  <c r="C35" i="22"/>
  <c r="C34" i="22"/>
  <c r="D34" i="22" s="1"/>
  <c r="D14" i="22"/>
  <c r="D35" i="22"/>
  <c r="D38" i="22"/>
  <c r="D44" i="22"/>
  <c r="D54" i="22"/>
  <c r="D6" i="22"/>
  <c r="C54" i="22"/>
  <c r="C53" i="22"/>
  <c r="D53" i="22" s="1"/>
  <c r="C52" i="22"/>
  <c r="D52" i="22" s="1"/>
  <c r="C50" i="22"/>
  <c r="D50" i="22" s="1"/>
  <c r="C51" i="22"/>
  <c r="D51" i="22" s="1"/>
  <c r="C49" i="22"/>
  <c r="D49" i="22" s="1"/>
  <c r="C28" i="22"/>
  <c r="D28" i="22" s="1"/>
  <c r="C29" i="22"/>
  <c r="D29" i="22" s="1"/>
  <c r="C30" i="22"/>
  <c r="D30" i="22" s="1"/>
  <c r="C31" i="22"/>
  <c r="D31" i="22" s="1"/>
  <c r="C32" i="22"/>
  <c r="D32" i="22" s="1"/>
  <c r="C33" i="22"/>
  <c r="D33" i="22" s="1"/>
  <c r="C27" i="22"/>
  <c r="D27" i="22" s="1"/>
  <c r="C21" i="22"/>
  <c r="D21" i="22" s="1"/>
  <c r="C22" i="22"/>
  <c r="D22" i="22" s="1"/>
  <c r="C23" i="22"/>
  <c r="D23" i="22" s="1"/>
  <c r="C24" i="22"/>
  <c r="D24" i="22" s="1"/>
  <c r="C25" i="22"/>
  <c r="D25" i="22" s="1"/>
  <c r="C26" i="22"/>
  <c r="D26" i="22" s="1"/>
  <c r="C17" i="22"/>
  <c r="D17" i="22" s="1"/>
  <c r="C18" i="22"/>
  <c r="D18" i="22" s="1"/>
  <c r="C19" i="22"/>
  <c r="D19" i="22" s="1"/>
  <c r="C20" i="22"/>
  <c r="D20" i="22" s="1"/>
  <c r="C16" i="22"/>
  <c r="D16" i="22" s="1"/>
  <c r="C13" i="22"/>
  <c r="D13" i="22" s="1"/>
  <c r="C14" i="22"/>
  <c r="C15" i="22"/>
  <c r="D15" i="22" s="1"/>
  <c r="C12" i="22"/>
  <c r="D12" i="22" s="1"/>
  <c r="C10" i="22"/>
  <c r="D10" i="22" s="1"/>
  <c r="C11" i="22"/>
  <c r="D11" i="22" s="1"/>
  <c r="C9" i="22"/>
  <c r="D9" i="22" s="1"/>
  <c r="C8" i="22"/>
  <c r="D8" i="22" s="1"/>
  <c r="C6" i="22"/>
  <c r="C7" i="22"/>
  <c r="D7" i="22" s="1"/>
  <c r="D28" i="26" l="1"/>
  <c r="D24" i="26"/>
  <c r="D30" i="26"/>
  <c r="D26" i="26"/>
  <c r="D35" i="26"/>
  <c r="D37" i="26"/>
  <c r="D33" i="26"/>
  <c r="E25" i="21"/>
  <c r="D25" i="21"/>
  <c r="E24" i="21"/>
  <c r="D24" i="21"/>
  <c r="E23" i="21"/>
  <c r="D23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C6" i="18"/>
  <c r="D6" i="18"/>
  <c r="D7" i="18"/>
  <c r="C7" i="18"/>
  <c r="D36" i="26" l="1"/>
  <c r="D32" i="26"/>
  <c r="D34" i="26"/>
</calcChain>
</file>

<file path=xl/sharedStrings.xml><?xml version="1.0" encoding="utf-8"?>
<sst xmlns="http://schemas.openxmlformats.org/spreadsheetml/2006/main" count="1989" uniqueCount="452">
  <si>
    <t>Série</t>
  </si>
  <si>
    <t>Effort</t>
  </si>
  <si>
    <t>Intensité</t>
  </si>
  <si>
    <t>Récup</t>
  </si>
  <si>
    <t>Temps cumulé</t>
  </si>
  <si>
    <t>1'40</t>
  </si>
  <si>
    <t>1'</t>
  </si>
  <si>
    <t>2'40</t>
  </si>
  <si>
    <t>5'20</t>
  </si>
  <si>
    <t>23'20</t>
  </si>
  <si>
    <t>4'20</t>
  </si>
  <si>
    <t>3'</t>
  </si>
  <si>
    <t>12'20</t>
  </si>
  <si>
    <t>20'20</t>
  </si>
  <si>
    <t>28'30</t>
  </si>
  <si>
    <t>33'40</t>
  </si>
  <si>
    <t>27'30</t>
  </si>
  <si>
    <t>PMA</t>
  </si>
  <si>
    <t>FTP</t>
  </si>
  <si>
    <t>2'</t>
  </si>
  <si>
    <t>4'</t>
  </si>
  <si>
    <t>7'</t>
  </si>
  <si>
    <t>11'</t>
  </si>
  <si>
    <t>9'</t>
  </si>
  <si>
    <t>12'</t>
  </si>
  <si>
    <t>15'</t>
  </si>
  <si>
    <t>17'</t>
  </si>
  <si>
    <t>18'</t>
  </si>
  <si>
    <t>20'</t>
  </si>
  <si>
    <t>22'</t>
  </si>
  <si>
    <t>24'</t>
  </si>
  <si>
    <t>27'</t>
  </si>
  <si>
    <t>28'</t>
  </si>
  <si>
    <t>29'</t>
  </si>
  <si>
    <t>30'</t>
  </si>
  <si>
    <t>32'</t>
  </si>
  <si>
    <t>33'</t>
  </si>
  <si>
    <t>6'</t>
  </si>
  <si>
    <t>14'</t>
  </si>
  <si>
    <t>16'</t>
  </si>
  <si>
    <t>26'</t>
  </si>
  <si>
    <t>31'</t>
  </si>
  <si>
    <t>34'</t>
  </si>
  <si>
    <t>35'</t>
  </si>
  <si>
    <t>37'</t>
  </si>
  <si>
    <t>38'</t>
  </si>
  <si>
    <t>10'</t>
  </si>
  <si>
    <t>39'</t>
  </si>
  <si>
    <t>43'</t>
  </si>
  <si>
    <t>41'</t>
  </si>
  <si>
    <t>45'</t>
  </si>
  <si>
    <t>47'</t>
  </si>
  <si>
    <t>48'</t>
  </si>
  <si>
    <t>0'45</t>
  </si>
  <si>
    <t>45"</t>
  </si>
  <si>
    <t>21'15</t>
  </si>
  <si>
    <t>50'</t>
  </si>
  <si>
    <t>9'30</t>
  </si>
  <si>
    <t>Bloc</t>
  </si>
  <si>
    <t>40"</t>
  </si>
  <si>
    <t>20"</t>
  </si>
  <si>
    <t>5'</t>
  </si>
  <si>
    <t>30"</t>
  </si>
  <si>
    <t>15'30</t>
  </si>
  <si>
    <t>20'30</t>
  </si>
  <si>
    <t>26'30</t>
  </si>
  <si>
    <t>21'</t>
  </si>
  <si>
    <t>25'</t>
  </si>
  <si>
    <t>30'20</t>
  </si>
  <si>
    <t>31'20</t>
  </si>
  <si>
    <t>32'20</t>
  </si>
  <si>
    <t>35"</t>
  </si>
  <si>
    <t>36'</t>
  </si>
  <si>
    <t>40'</t>
  </si>
  <si>
    <t>42'</t>
  </si>
  <si>
    <t>8'</t>
  </si>
  <si>
    <t>13'</t>
  </si>
  <si>
    <t>19'</t>
  </si>
  <si>
    <t>3'20</t>
  </si>
  <si>
    <t>44'</t>
  </si>
  <si>
    <t>46'</t>
  </si>
  <si>
    <t>25"</t>
  </si>
  <si>
    <t>15"</t>
  </si>
  <si>
    <t>2'25</t>
  </si>
  <si>
    <t>23'</t>
  </si>
  <si>
    <t>29'25</t>
  </si>
  <si>
    <t>33'20</t>
  </si>
  <si>
    <t>4'35</t>
  </si>
  <si>
    <t>6'30</t>
  </si>
  <si>
    <t>7'15</t>
  </si>
  <si>
    <t>7'30</t>
  </si>
  <si>
    <t>8'30</t>
  </si>
  <si>
    <t>16'20</t>
  </si>
  <si>
    <t>14'25</t>
  </si>
  <si>
    <t>22'15</t>
  </si>
  <si>
    <t>24'15</t>
  </si>
  <si>
    <t>31'35</t>
  </si>
  <si>
    <t>39'30</t>
  </si>
  <si>
    <t>0'30</t>
  </si>
  <si>
    <t>8'15</t>
  </si>
  <si>
    <t>4'30</t>
  </si>
  <si>
    <t>17'20</t>
  </si>
  <si>
    <t>1'25</t>
  </si>
  <si>
    <t>10'25</t>
  </si>
  <si>
    <t>11'25</t>
  </si>
  <si>
    <t>12'25</t>
  </si>
  <si>
    <t>13'25</t>
  </si>
  <si>
    <t>22'20</t>
  </si>
  <si>
    <t>21'25</t>
  </si>
  <si>
    <t>22'25</t>
  </si>
  <si>
    <t>26'15</t>
  </si>
  <si>
    <t>29'30</t>
  </si>
  <si>
    <t>43'35</t>
  </si>
  <si>
    <t>44'35</t>
  </si>
  <si>
    <t>46'40</t>
  </si>
  <si>
    <t>47'40</t>
  </si>
  <si>
    <t>Gimenez</t>
  </si>
  <si>
    <t>Accordéon</t>
  </si>
  <si>
    <t>3'35</t>
  </si>
  <si>
    <t>5'35</t>
  </si>
  <si>
    <t>15'20</t>
  </si>
  <si>
    <t>18'20</t>
  </si>
  <si>
    <t>19'20</t>
  </si>
  <si>
    <t>23'15</t>
  </si>
  <si>
    <t>25'15</t>
  </si>
  <si>
    <t>27'15</t>
  </si>
  <si>
    <t>28'20</t>
  </si>
  <si>
    <t>29'20</t>
  </si>
  <si>
    <t>34'25</t>
  </si>
  <si>
    <t>35'25</t>
  </si>
  <si>
    <t>36'25</t>
  </si>
  <si>
    <t>37'25</t>
  </si>
  <si>
    <t>38'25</t>
  </si>
  <si>
    <t>40'30</t>
  </si>
  <si>
    <t>41'30</t>
  </si>
  <si>
    <t>42'30</t>
  </si>
  <si>
    <t>45'35</t>
  </si>
  <si>
    <t>48'45</t>
  </si>
  <si>
    <t>Accordéon. Temps total 49' dont 21'35 de travail effectif</t>
  </si>
  <si>
    <t>23'25</t>
  </si>
  <si>
    <t>24'25</t>
  </si>
  <si>
    <t>25'25</t>
  </si>
  <si>
    <t>30'35</t>
  </si>
  <si>
    <t>32'35</t>
  </si>
  <si>
    <t>34'40</t>
  </si>
  <si>
    <t>35'45</t>
  </si>
  <si>
    <t>Accordéon. Temps total : 35'45" dont 17'50 de travail effectif</t>
  </si>
  <si>
    <t>Accordéon 3</t>
  </si>
  <si>
    <t>6'15</t>
  </si>
  <si>
    <t>9'15</t>
  </si>
  <si>
    <t>10'20</t>
  </si>
  <si>
    <t>11'20</t>
  </si>
  <si>
    <t>27'20</t>
  </si>
  <si>
    <t>Accordéon 2</t>
  </si>
  <si>
    <t>Accordéon 3. Temps total 29'25 dont 9'05 de travail effectif 
(Séance confinement #5)</t>
  </si>
  <si>
    <t>Gimenez adapté</t>
  </si>
  <si>
    <t>Développement Seuil et VO2max
Temps de travail total : 45' dont effectif 40'</t>
  </si>
  <si>
    <t>Développement Seuil et VO2max
Temps de travail : 45'</t>
  </si>
  <si>
    <t>Polish</t>
  </si>
  <si>
    <t>Développement Seuil - Spé CLM
Temps de travail total : 55' dont 40' effectif</t>
  </si>
  <si>
    <t>2'30</t>
  </si>
  <si>
    <t>5'30</t>
  </si>
  <si>
    <t>17'30</t>
  </si>
  <si>
    <t>22'30</t>
  </si>
  <si>
    <t>30'30</t>
  </si>
  <si>
    <t>32'30</t>
  </si>
  <si>
    <t>35'30</t>
  </si>
  <si>
    <t>37'30</t>
  </si>
  <si>
    <t>45'30</t>
  </si>
  <si>
    <t>47'30</t>
  </si>
  <si>
    <t>50'30</t>
  </si>
  <si>
    <t>52'30</t>
  </si>
  <si>
    <t>53'</t>
  </si>
  <si>
    <t>55'</t>
  </si>
  <si>
    <t>Wingate</t>
  </si>
  <si>
    <t>0'20</t>
  </si>
  <si>
    <t>0'40</t>
  </si>
  <si>
    <t>1'45</t>
  </si>
  <si>
    <t>4'55</t>
  </si>
  <si>
    <t>5'15</t>
  </si>
  <si>
    <t>12'40</t>
  </si>
  <si>
    <t>2'15</t>
  </si>
  <si>
    <t>2'35</t>
  </si>
  <si>
    <t>3'05</t>
  </si>
  <si>
    <t>3'25</t>
  </si>
  <si>
    <t>5'55</t>
  </si>
  <si>
    <t>3'45</t>
  </si>
  <si>
    <t>10'40</t>
  </si>
  <si>
    <t>13'10</t>
  </si>
  <si>
    <t>13'30</t>
  </si>
  <si>
    <t>14'05</t>
  </si>
  <si>
    <t>23'30</t>
  </si>
  <si>
    <t>24'30</t>
  </si>
  <si>
    <t>2'45</t>
  </si>
  <si>
    <t>9'20</t>
  </si>
  <si>
    <t>9'40</t>
  </si>
  <si>
    <t>11'15</t>
  </si>
  <si>
    <t>12'10</t>
  </si>
  <si>
    <t>13'05</t>
  </si>
  <si>
    <t>10'45</t>
  </si>
  <si>
    <t>11'35</t>
  </si>
  <si>
    <t>12'30</t>
  </si>
  <si>
    <t>18'40</t>
  </si>
  <si>
    <t>19'25</t>
  </si>
  <si>
    <t>19'45</t>
  </si>
  <si>
    <t>20'15</t>
  </si>
  <si>
    <t>20'35</t>
  </si>
  <si>
    <t>21'10</t>
  </si>
  <si>
    <t>21'30</t>
  </si>
  <si>
    <t>22'10</t>
  </si>
  <si>
    <t>27'40</t>
  </si>
  <si>
    <t>28'25</t>
  </si>
  <si>
    <t>28'45</t>
  </si>
  <si>
    <t>29'15</t>
  </si>
  <si>
    <t>29'35</t>
  </si>
  <si>
    <t>30'10</t>
  </si>
  <si>
    <t>26 x 20"</t>
  </si>
  <si>
    <t>Répétitions de 20". Développement VO2max + capacité anaérobie. 
Durée : 30'30". Temps de travail effectif : 8'40"</t>
  </si>
  <si>
    <t>1'50</t>
  </si>
  <si>
    <t>1'30</t>
  </si>
  <si>
    <t>1'20</t>
  </si>
  <si>
    <t>1'10</t>
  </si>
  <si>
    <t>4'50</t>
  </si>
  <si>
    <t>51'</t>
  </si>
  <si>
    <t>54'</t>
  </si>
  <si>
    <t>57'</t>
  </si>
  <si>
    <t>60'</t>
  </si>
  <si>
    <t>63'</t>
  </si>
  <si>
    <t>66'</t>
  </si>
  <si>
    <t>69'</t>
  </si>
  <si>
    <t>72'</t>
  </si>
  <si>
    <t>75'</t>
  </si>
  <si>
    <t>78'</t>
  </si>
  <si>
    <t>81'</t>
  </si>
  <si>
    <t>82'</t>
  </si>
  <si>
    <t>7'50</t>
  </si>
  <si>
    <t>13'40</t>
  </si>
  <si>
    <t>16'40</t>
  </si>
  <si>
    <t>19'30</t>
  </si>
  <si>
    <t>25'30</t>
  </si>
  <si>
    <t>34'20</t>
  </si>
  <si>
    <t>37'20</t>
  </si>
  <si>
    <t>40'20</t>
  </si>
  <si>
    <t>43'20</t>
  </si>
  <si>
    <t>46'10</t>
  </si>
  <si>
    <t>49'10</t>
  </si>
  <si>
    <t>52'10</t>
  </si>
  <si>
    <t>55'10</t>
  </si>
  <si>
    <t>58'10</t>
  </si>
  <si>
    <t>61'10</t>
  </si>
  <si>
    <t>64'</t>
  </si>
  <si>
    <t>67'</t>
  </si>
  <si>
    <t>70'</t>
  </si>
  <si>
    <t>73'</t>
  </si>
  <si>
    <t>76'</t>
  </si>
  <si>
    <t>79'</t>
  </si>
  <si>
    <t>Pyramide 1</t>
  </si>
  <si>
    <t>Pyramide 1. Temps total 1h22' dont 37'20 de travail effectif</t>
  </si>
  <si>
    <t>Pyramide 2</t>
  </si>
  <si>
    <t>22'50</t>
  </si>
  <si>
    <t>25'50</t>
  </si>
  <si>
    <t>28'50</t>
  </si>
  <si>
    <t>31'50</t>
  </si>
  <si>
    <t>34'50</t>
  </si>
  <si>
    <t>37'50</t>
  </si>
  <si>
    <t>40'40</t>
  </si>
  <si>
    <t>43'40</t>
  </si>
  <si>
    <t>49'40</t>
  </si>
  <si>
    <t>52'40</t>
  </si>
  <si>
    <t>55'30</t>
  </si>
  <si>
    <t>58'30</t>
  </si>
  <si>
    <t>61'30</t>
  </si>
  <si>
    <t>64'30</t>
  </si>
  <si>
    <t>Pyramide 1. Temps total 1h22' dont 46'40 de travail effectif</t>
  </si>
  <si>
    <t>CP20</t>
  </si>
  <si>
    <t>Nb reps</t>
  </si>
  <si>
    <t>I (%)</t>
  </si>
  <si>
    <t>P</t>
  </si>
  <si>
    <t>Pyramide Mode 1 : plus de reps à haute intensité</t>
  </si>
  <si>
    <t>Pyramide Mode 2 : plus de temps de travail effectif</t>
  </si>
  <si>
    <t>55"</t>
  </si>
  <si>
    <t>0'55</t>
  </si>
  <si>
    <t>5"</t>
  </si>
  <si>
    <t>50"</t>
  </si>
  <si>
    <t>10"</t>
  </si>
  <si>
    <t>2'50</t>
  </si>
  <si>
    <t>4'45</t>
  </si>
  <si>
    <t>5'45</t>
  </si>
  <si>
    <t>6'40</t>
  </si>
  <si>
    <t>7'40</t>
  </si>
  <si>
    <t>8'40</t>
  </si>
  <si>
    <t>10'35</t>
  </si>
  <si>
    <t>14'35</t>
  </si>
  <si>
    <t>16'30</t>
  </si>
  <si>
    <t>18'30</t>
  </si>
  <si>
    <t>28'15</t>
  </si>
  <si>
    <t>29'50</t>
  </si>
  <si>
    <t>31'30</t>
  </si>
  <si>
    <t>31'55</t>
  </si>
  <si>
    <t>33'30</t>
  </si>
  <si>
    <t>34'30</t>
  </si>
  <si>
    <t>36'30</t>
  </si>
  <si>
    <t>38'30</t>
  </si>
  <si>
    <t>40'35</t>
  </si>
  <si>
    <t>41'35</t>
  </si>
  <si>
    <t>42'35</t>
  </si>
  <si>
    <t>45'40</t>
  </si>
  <si>
    <t>48'40</t>
  </si>
  <si>
    <t>49'</t>
  </si>
  <si>
    <t>50'45</t>
  </si>
  <si>
    <t>51'45</t>
  </si>
  <si>
    <t>52'</t>
  </si>
  <si>
    <t>Cadran variante</t>
  </si>
  <si>
    <t>60"</t>
  </si>
  <si>
    <t>1'55</t>
  </si>
  <si>
    <t>3'50</t>
  </si>
  <si>
    <t>6'45</t>
  </si>
  <si>
    <t>7'45</t>
  </si>
  <si>
    <t>8'45</t>
  </si>
  <si>
    <t>11'40</t>
  </si>
  <si>
    <t>15'35</t>
  </si>
  <si>
    <t>16'35</t>
  </si>
  <si>
    <t>17'35</t>
  </si>
  <si>
    <t>18'35</t>
  </si>
  <si>
    <t>19'35</t>
  </si>
  <si>
    <t>27'35</t>
  </si>
  <si>
    <t>28'35</t>
  </si>
  <si>
    <t>35'40</t>
  </si>
  <si>
    <t>36'40</t>
  </si>
  <si>
    <t>37'40</t>
  </si>
  <si>
    <t>38'45</t>
  </si>
  <si>
    <t>39'45</t>
  </si>
  <si>
    <t>40'45</t>
  </si>
  <si>
    <t>41'45</t>
  </si>
  <si>
    <t>42'50</t>
  </si>
  <si>
    <t>43'50</t>
  </si>
  <si>
    <t>44'50</t>
  </si>
  <si>
    <t>45'55</t>
  </si>
  <si>
    <t>46'55</t>
  </si>
  <si>
    <t>Le cadran. Variante. Développement endurance et VO2max. 
Durée : 48'. Temps de travail effectif : 32'50"</t>
  </si>
  <si>
    <t>2'20</t>
  </si>
  <si>
    <t>0'25</t>
  </si>
  <si>
    <t>3'30</t>
  </si>
  <si>
    <t>10'30</t>
  </si>
  <si>
    <t>11'30</t>
  </si>
  <si>
    <t>14'30</t>
  </si>
  <si>
    <t>4'15</t>
  </si>
  <si>
    <t>6'10</t>
  </si>
  <si>
    <t>7'10</t>
  </si>
  <si>
    <t>8'10</t>
  </si>
  <si>
    <t>9'05</t>
  </si>
  <si>
    <t>9'35</t>
  </si>
  <si>
    <t>10'05</t>
  </si>
  <si>
    <t>11'05</t>
  </si>
  <si>
    <t>12'05</t>
  </si>
  <si>
    <t>14'10</t>
  </si>
  <si>
    <t>14'40</t>
  </si>
  <si>
    <t>15'10</t>
  </si>
  <si>
    <t>15'45</t>
  </si>
  <si>
    <t>16'15</t>
  </si>
  <si>
    <t>16'45</t>
  </si>
  <si>
    <t>17'15</t>
  </si>
  <si>
    <t>17'45</t>
  </si>
  <si>
    <t>18'50</t>
  </si>
  <si>
    <t>19'50</t>
  </si>
  <si>
    <t>20'25</t>
  </si>
  <si>
    <t>20'55</t>
  </si>
  <si>
    <t>41'55</t>
  </si>
  <si>
    <t>4'05</t>
  </si>
  <si>
    <t>25'55</t>
  </si>
  <si>
    <t>26'20</t>
  </si>
  <si>
    <t>26'50</t>
  </si>
  <si>
    <t>27'45</t>
  </si>
  <si>
    <t>29'40</t>
  </si>
  <si>
    <t>30'40</t>
  </si>
  <si>
    <t>31'10</t>
  </si>
  <si>
    <t>31'40</t>
  </si>
  <si>
    <t>32'05</t>
  </si>
  <si>
    <t>33'05</t>
  </si>
  <si>
    <t>33'35</t>
  </si>
  <si>
    <t>34'05</t>
  </si>
  <si>
    <t>34'35</t>
  </si>
  <si>
    <t>35'10</t>
  </si>
  <si>
    <t>36'10</t>
  </si>
  <si>
    <t>37'10</t>
  </si>
  <si>
    <t>37'45</t>
  </si>
  <si>
    <t>38'15</t>
  </si>
  <si>
    <t>39'15</t>
  </si>
  <si>
    <t>39'50</t>
  </si>
  <si>
    <t>40'50</t>
  </si>
  <si>
    <t>41'25</t>
  </si>
  <si>
    <t>46'30</t>
  </si>
  <si>
    <t>48'30</t>
  </si>
  <si>
    <t>49'30</t>
  </si>
  <si>
    <t>51'30</t>
  </si>
  <si>
    <t>53'30</t>
  </si>
  <si>
    <t>54'30</t>
  </si>
  <si>
    <t>56'</t>
  </si>
  <si>
    <t>56'30</t>
  </si>
  <si>
    <t>46'25</t>
  </si>
  <si>
    <t>46'50</t>
  </si>
  <si>
    <t>47'20</t>
  </si>
  <si>
    <t>47'45</t>
  </si>
  <si>
    <t>48'15</t>
  </si>
  <si>
    <t>50'10</t>
  </si>
  <si>
    <t>51'05</t>
  </si>
  <si>
    <t>51'35</t>
  </si>
  <si>
    <t>52'05</t>
  </si>
  <si>
    <t>57'30</t>
  </si>
  <si>
    <t>58'</t>
  </si>
  <si>
    <t>58'25</t>
  </si>
  <si>
    <t>50'40</t>
  </si>
  <si>
    <t>52'35</t>
  </si>
  <si>
    <t>53'05</t>
  </si>
  <si>
    <t>53'40</t>
  </si>
  <si>
    <t>54'10</t>
  </si>
  <si>
    <t>54'40</t>
  </si>
  <si>
    <t>55'45</t>
  </si>
  <si>
    <t>56'15</t>
  </si>
  <si>
    <t>56'45</t>
  </si>
  <si>
    <t>57'20</t>
  </si>
  <si>
    <t>57'50</t>
  </si>
  <si>
    <t>Vincent extensif</t>
  </si>
  <si>
    <t>Changement de rythme. Développement VO2max. Durée : 58'25". 
Temps de travail effectif : 13'30'"</t>
  </si>
  <si>
    <t>Blocs IT sur 30"</t>
  </si>
  <si>
    <t>S1</t>
  </si>
  <si>
    <t>S2</t>
  </si>
  <si>
    <t>S3</t>
  </si>
  <si>
    <t>21'25"</t>
  </si>
  <si>
    <t>16'55</t>
  </si>
  <si>
    <t>12'25"</t>
  </si>
  <si>
    <t>R = 3/4'</t>
  </si>
  <si>
    <t>Séance ITC</t>
  </si>
  <si>
    <t>27'50</t>
  </si>
  <si>
    <t>28'40</t>
  </si>
  <si>
    <t>28'05</t>
  </si>
  <si>
    <t>29'05</t>
  </si>
  <si>
    <t>29'45</t>
  </si>
  <si>
    <t>30'05</t>
  </si>
  <si>
    <t>30'25</t>
  </si>
  <si>
    <t>30'45</t>
  </si>
  <si>
    <t>39'35</t>
  </si>
  <si>
    <t>52'45</t>
  </si>
  <si>
    <t>53'45</t>
  </si>
  <si>
    <t>54'50</t>
  </si>
  <si>
    <t>55'50</t>
  </si>
  <si>
    <t>56'50</t>
  </si>
  <si>
    <t>59'</t>
  </si>
  <si>
    <t>57'55</t>
  </si>
  <si>
    <t>58'55</t>
  </si>
  <si>
    <t>38'20"</t>
  </si>
  <si>
    <t>Variation d'intervalles. Développement endurance et VO2max. 
Durée : 60'. Temps de travail effectif : 38'40"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</si>
</sst>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Up"/>
    </fill>
    <fill>
      <patternFill patternType="lightUp"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8">
    <border>
      <left/>
      <right/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n">
        <color indexed="64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n">
        <color indexed="64"/>
      </top>
      <bottom/>
      <diagonal/>
    </border>
    <border>
      <left style="thick">
        <color auto="1"/>
      </left>
      <right style="hair">
        <color auto="1"/>
      </right>
      <top/>
      <bottom/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ck">
        <color auto="1"/>
      </left>
      <right style="hair">
        <color auto="1"/>
      </right>
      <top style="medium">
        <color auto="1"/>
      </top>
      <bottom/>
      <diagonal/>
    </border>
    <border>
      <left style="thick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indexed="64"/>
      </bottom>
      <diagonal/>
    </border>
    <border>
      <left style="hair">
        <color auto="1"/>
      </left>
      <right style="thick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4" borderId="32" xfId="0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65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7" borderId="1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E77E-4913-4BBC-B221-19AB19A6AE38}">
  <dimension ref="A1:E24"/>
  <sheetViews>
    <sheetView tabSelected="1" workbookViewId="0">
      <selection activeCell="E18" sqref="E18"/>
    </sheetView>
  </sheetViews>
  <sheetFormatPr baseColWidth="10" defaultColWidth="8.88671875" defaultRowHeight="14.4" x14ac:dyDescent="0.3"/>
  <cols>
    <col min="1" max="5" width="12.6640625" style="1" customWidth="1"/>
    <col min="6" max="16384" width="8.88671875" style="1"/>
  </cols>
  <sheetData>
    <row r="1" spans="1:5" ht="40.200000000000003" customHeight="1" x14ac:dyDescent="0.3">
      <c r="A1" s="130" t="s">
        <v>116</v>
      </c>
      <c r="B1" s="130"/>
      <c r="C1" s="131" t="s">
        <v>157</v>
      </c>
      <c r="D1" s="132"/>
      <c r="E1" s="132"/>
    </row>
    <row r="2" spans="1:5" ht="6" customHeight="1" thickBot="1" x14ac:dyDescent="0.35"/>
    <row r="3" spans="1:5" ht="19.95" customHeight="1" thickTop="1" thickBot="1" x14ac:dyDescent="0.35">
      <c r="A3" s="19" t="s">
        <v>17</v>
      </c>
      <c r="B3" s="20">
        <v>400</v>
      </c>
      <c r="C3" s="20"/>
      <c r="D3" s="20" t="s">
        <v>18</v>
      </c>
      <c r="E3" s="54"/>
    </row>
    <row r="4" spans="1:5" ht="6" customHeight="1" thickTop="1" thickBot="1" x14ac:dyDescent="0.35">
      <c r="A4" s="55"/>
      <c r="B4" s="56"/>
      <c r="C4" s="56"/>
      <c r="D4" s="56"/>
      <c r="E4" s="57"/>
    </row>
    <row r="5" spans="1:5" s="2" customFormat="1" ht="19.95" customHeight="1" thickTop="1" thickBot="1" x14ac:dyDescent="0.35">
      <c r="A5" s="23" t="s">
        <v>0</v>
      </c>
      <c r="B5" s="52" t="s">
        <v>1</v>
      </c>
      <c r="C5" s="133" t="s">
        <v>2</v>
      </c>
      <c r="D5" s="133"/>
      <c r="E5" s="24" t="s">
        <v>4</v>
      </c>
    </row>
    <row r="6" spans="1:5" x14ac:dyDescent="0.3">
      <c r="A6" s="134">
        <v>1</v>
      </c>
      <c r="B6" s="7" t="s">
        <v>20</v>
      </c>
      <c r="C6" s="8">
        <f>0.6*$B$3</f>
        <v>240</v>
      </c>
      <c r="D6" s="9">
        <f>0.7*$B$3</f>
        <v>280</v>
      </c>
      <c r="E6" s="10" t="s">
        <v>20</v>
      </c>
    </row>
    <row r="7" spans="1:5" x14ac:dyDescent="0.3">
      <c r="A7" s="135"/>
      <c r="B7" s="11" t="s">
        <v>6</v>
      </c>
      <c r="C7" s="27">
        <f>0.95*$B$3</f>
        <v>380</v>
      </c>
      <c r="D7" s="28">
        <f>$B$3</f>
        <v>400</v>
      </c>
      <c r="E7" s="5" t="s">
        <v>61</v>
      </c>
    </row>
    <row r="8" spans="1:5" x14ac:dyDescent="0.3">
      <c r="A8" s="136">
        <v>2</v>
      </c>
      <c r="B8" s="7" t="s">
        <v>20</v>
      </c>
      <c r="C8" s="8">
        <f>0.6*$B$3</f>
        <v>240</v>
      </c>
      <c r="D8" s="9">
        <f>0.7*$B$3</f>
        <v>280</v>
      </c>
      <c r="E8" s="18" t="s">
        <v>23</v>
      </c>
    </row>
    <row r="9" spans="1:5" x14ac:dyDescent="0.3">
      <c r="A9" s="135"/>
      <c r="B9" s="11" t="s">
        <v>6</v>
      </c>
      <c r="C9" s="27">
        <f>0.95*$B$3</f>
        <v>380</v>
      </c>
      <c r="D9" s="28">
        <f>$B$3</f>
        <v>400</v>
      </c>
      <c r="E9" s="5" t="s">
        <v>46</v>
      </c>
    </row>
    <row r="10" spans="1:5" x14ac:dyDescent="0.3">
      <c r="A10" s="128">
        <v>3</v>
      </c>
      <c r="B10" s="7" t="s">
        <v>20</v>
      </c>
      <c r="C10" s="8">
        <f>0.6*$B$3</f>
        <v>240</v>
      </c>
      <c r="D10" s="9">
        <f>0.7*$B$3</f>
        <v>280</v>
      </c>
      <c r="E10" s="18" t="s">
        <v>38</v>
      </c>
    </row>
    <row r="11" spans="1:5" x14ac:dyDescent="0.3">
      <c r="A11" s="137"/>
      <c r="B11" s="11" t="s">
        <v>6</v>
      </c>
      <c r="C11" s="27">
        <f>0.95*$B$3</f>
        <v>380</v>
      </c>
      <c r="D11" s="28">
        <f>$B$3</f>
        <v>400</v>
      </c>
      <c r="E11" s="14" t="s">
        <v>25</v>
      </c>
    </row>
    <row r="12" spans="1:5" x14ac:dyDescent="0.3">
      <c r="A12" s="134">
        <v>4</v>
      </c>
      <c r="B12" s="7" t="s">
        <v>20</v>
      </c>
      <c r="C12" s="8">
        <f>0.6*$B$3</f>
        <v>240</v>
      </c>
      <c r="D12" s="9">
        <f>0.7*$B$3</f>
        <v>280</v>
      </c>
      <c r="E12" s="10" t="s">
        <v>77</v>
      </c>
    </row>
    <row r="13" spans="1:5" x14ac:dyDescent="0.3">
      <c r="A13" s="138"/>
      <c r="B13" s="11" t="s">
        <v>6</v>
      </c>
      <c r="C13" s="27">
        <f>0.95*$B$3</f>
        <v>380</v>
      </c>
      <c r="D13" s="28">
        <f>$B$3</f>
        <v>400</v>
      </c>
      <c r="E13" s="14" t="s">
        <v>28</v>
      </c>
    </row>
    <row r="14" spans="1:5" x14ac:dyDescent="0.3">
      <c r="A14" s="136">
        <v>5</v>
      </c>
      <c r="B14" s="7" t="s">
        <v>20</v>
      </c>
      <c r="C14" s="8">
        <f>0.6*$B$3</f>
        <v>240</v>
      </c>
      <c r="D14" s="9">
        <f>0.7*$B$3</f>
        <v>280</v>
      </c>
      <c r="E14" s="18" t="s">
        <v>30</v>
      </c>
    </row>
    <row r="15" spans="1:5" x14ac:dyDescent="0.3">
      <c r="A15" s="135"/>
      <c r="B15" s="11" t="s">
        <v>6</v>
      </c>
      <c r="C15" s="27">
        <f>0.95*$B$3</f>
        <v>380</v>
      </c>
      <c r="D15" s="28">
        <f>$B$3</f>
        <v>400</v>
      </c>
      <c r="E15" s="14" t="s">
        <v>67</v>
      </c>
    </row>
    <row r="16" spans="1:5" x14ac:dyDescent="0.3">
      <c r="A16" s="128">
        <v>6</v>
      </c>
      <c r="B16" s="7" t="s">
        <v>20</v>
      </c>
      <c r="C16" s="8">
        <f>0.6*$B$3</f>
        <v>240</v>
      </c>
      <c r="D16" s="9">
        <f>0.7*$B$3</f>
        <v>280</v>
      </c>
      <c r="E16" s="18" t="s">
        <v>33</v>
      </c>
    </row>
    <row r="17" spans="1:5" x14ac:dyDescent="0.3">
      <c r="A17" s="137"/>
      <c r="B17" s="11" t="s">
        <v>6</v>
      </c>
      <c r="C17" s="27">
        <f>0.95*$B$3</f>
        <v>380</v>
      </c>
      <c r="D17" s="28">
        <f>$B$3</f>
        <v>400</v>
      </c>
      <c r="E17" s="14" t="s">
        <v>34</v>
      </c>
    </row>
    <row r="18" spans="1:5" x14ac:dyDescent="0.3">
      <c r="A18" s="134">
        <v>7</v>
      </c>
      <c r="B18" s="7" t="s">
        <v>20</v>
      </c>
      <c r="C18" s="8">
        <f>0.6*$B$3</f>
        <v>240</v>
      </c>
      <c r="D18" s="9">
        <f>0.7*$B$3</f>
        <v>280</v>
      </c>
      <c r="E18" s="10" t="s">
        <v>42</v>
      </c>
    </row>
    <row r="19" spans="1:5" x14ac:dyDescent="0.3">
      <c r="A19" s="135"/>
      <c r="B19" s="11" t="s">
        <v>6</v>
      </c>
      <c r="C19" s="27">
        <f>0.95*$B$3</f>
        <v>380</v>
      </c>
      <c r="D19" s="28">
        <f>$B$3</f>
        <v>400</v>
      </c>
      <c r="E19" s="5" t="s">
        <v>43</v>
      </c>
    </row>
    <row r="20" spans="1:5" x14ac:dyDescent="0.3">
      <c r="A20" s="136">
        <v>8</v>
      </c>
      <c r="B20" s="7" t="s">
        <v>20</v>
      </c>
      <c r="C20" s="8">
        <f>0.6*$B$3</f>
        <v>240</v>
      </c>
      <c r="D20" s="9">
        <f>0.7*$B$3</f>
        <v>280</v>
      </c>
      <c r="E20" s="18" t="s">
        <v>47</v>
      </c>
    </row>
    <row r="21" spans="1:5" x14ac:dyDescent="0.3">
      <c r="A21" s="135"/>
      <c r="B21" s="11" t="s">
        <v>6</v>
      </c>
      <c r="C21" s="27">
        <f>0.95*$B$3</f>
        <v>380</v>
      </c>
      <c r="D21" s="28">
        <f>$B$3</f>
        <v>400</v>
      </c>
      <c r="E21" s="5" t="s">
        <v>73</v>
      </c>
    </row>
    <row r="22" spans="1:5" x14ac:dyDescent="0.3">
      <c r="A22" s="128">
        <v>9</v>
      </c>
      <c r="B22" s="7" t="s">
        <v>20</v>
      </c>
      <c r="C22" s="8">
        <f>0.6*$B$3</f>
        <v>240</v>
      </c>
      <c r="D22" s="9">
        <f>0.7*$B$3</f>
        <v>280</v>
      </c>
      <c r="E22" s="18" t="s">
        <v>79</v>
      </c>
    </row>
    <row r="23" spans="1:5" ht="15" thickBot="1" x14ac:dyDescent="0.35">
      <c r="A23" s="129"/>
      <c r="B23" s="6" t="s">
        <v>6</v>
      </c>
      <c r="C23" s="25">
        <f>0.95*$B$3</f>
        <v>380</v>
      </c>
      <c r="D23" s="26">
        <f>$B$3</f>
        <v>400</v>
      </c>
      <c r="E23" s="58" t="s">
        <v>50</v>
      </c>
    </row>
    <row r="24" spans="1:5" ht="15" thickTop="1" x14ac:dyDescent="0.3"/>
  </sheetData>
  <mergeCells count="12">
    <mergeCell ref="A22:A23"/>
    <mergeCell ref="A1:B1"/>
    <mergeCell ref="C1:E1"/>
    <mergeCell ref="C5:D5"/>
    <mergeCell ref="A6:A7"/>
    <mergeCell ref="A8:A9"/>
    <mergeCell ref="A10:A11"/>
    <mergeCell ref="A12:A13"/>
    <mergeCell ref="A14:A15"/>
    <mergeCell ref="A16:A17"/>
    <mergeCell ref="A18:A19"/>
    <mergeCell ref="A20:A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39C3-60F9-4681-A165-C3E9F5301038}">
  <dimension ref="A1:G54"/>
  <sheetViews>
    <sheetView workbookViewId="0">
      <selection sqref="A1:XFD1048576"/>
    </sheetView>
  </sheetViews>
  <sheetFormatPr baseColWidth="10" defaultRowHeight="14.4" x14ac:dyDescent="0.3"/>
  <cols>
    <col min="5" max="5" width="14.5546875" customWidth="1"/>
    <col min="7" max="7" width="14.5546875" customWidth="1"/>
  </cols>
  <sheetData>
    <row r="1" spans="1:7" ht="23.4" x14ac:dyDescent="0.3">
      <c r="A1" s="130" t="s">
        <v>312</v>
      </c>
      <c r="B1" s="130"/>
      <c r="C1" s="131" t="s">
        <v>339</v>
      </c>
      <c r="D1" s="132"/>
      <c r="E1" s="132"/>
      <c r="F1" s="132"/>
      <c r="G1" s="132"/>
    </row>
    <row r="2" spans="1:7" ht="15" thickBot="1" x14ac:dyDescent="0.35">
      <c r="A2" s="1"/>
      <c r="B2" s="1"/>
      <c r="C2" s="1"/>
      <c r="D2" s="1"/>
      <c r="E2" s="1"/>
      <c r="F2" s="1"/>
      <c r="G2" s="1"/>
    </row>
    <row r="3" spans="1:7" ht="15.6" thickTop="1" thickBot="1" x14ac:dyDescent="0.35">
      <c r="A3" s="19" t="s">
        <v>17</v>
      </c>
      <c r="B3" s="20">
        <v>400</v>
      </c>
      <c r="C3" s="20"/>
      <c r="D3" s="20"/>
      <c r="E3" s="21" t="s">
        <v>18</v>
      </c>
      <c r="F3" s="20">
        <v>230</v>
      </c>
      <c r="G3" s="22"/>
    </row>
    <row r="4" spans="1:7" ht="15.6" thickTop="1" thickBot="1" x14ac:dyDescent="0.35">
      <c r="A4" s="1"/>
      <c r="B4" s="1"/>
      <c r="C4" s="1"/>
      <c r="D4" s="1"/>
      <c r="E4" s="1"/>
      <c r="F4" s="1"/>
      <c r="G4" s="1"/>
    </row>
    <row r="5" spans="1:7" ht="15.6" thickTop="1" thickBot="1" x14ac:dyDescent="0.35">
      <c r="A5" s="23" t="s">
        <v>0</v>
      </c>
      <c r="B5" s="94" t="s">
        <v>1</v>
      </c>
      <c r="C5" s="133" t="s">
        <v>2</v>
      </c>
      <c r="D5" s="133"/>
      <c r="E5" s="94" t="s">
        <v>4</v>
      </c>
      <c r="F5" s="94" t="s">
        <v>3</v>
      </c>
      <c r="G5" s="24" t="s">
        <v>4</v>
      </c>
    </row>
    <row r="6" spans="1:7" x14ac:dyDescent="0.3">
      <c r="A6" s="154">
        <v>1</v>
      </c>
      <c r="B6" s="34" t="s">
        <v>280</v>
      </c>
      <c r="C6" s="37">
        <f>0.75*B$3</f>
        <v>300</v>
      </c>
      <c r="D6" s="117">
        <f>1.05*C6</f>
        <v>315</v>
      </c>
      <c r="E6" s="34" t="s">
        <v>280</v>
      </c>
      <c r="F6" s="34" t="s">
        <v>282</v>
      </c>
      <c r="G6" s="38" t="s">
        <v>6</v>
      </c>
    </row>
    <row r="7" spans="1:7" x14ac:dyDescent="0.3">
      <c r="A7" s="138"/>
      <c r="B7" s="11" t="s">
        <v>280</v>
      </c>
      <c r="C7" s="12">
        <f>C6</f>
        <v>300</v>
      </c>
      <c r="D7" s="13">
        <f t="shared" ref="D7:D53" si="0">1.05*C7</f>
        <v>315</v>
      </c>
      <c r="E7" s="11" t="s">
        <v>314</v>
      </c>
      <c r="F7" s="11" t="s">
        <v>282</v>
      </c>
      <c r="G7" s="14" t="s">
        <v>19</v>
      </c>
    </row>
    <row r="8" spans="1:7" x14ac:dyDescent="0.3">
      <c r="A8" s="134">
        <v>2</v>
      </c>
      <c r="B8" s="7" t="s">
        <v>283</v>
      </c>
      <c r="C8" s="8">
        <f>0.79*B$3</f>
        <v>316</v>
      </c>
      <c r="D8" s="9">
        <f t="shared" si="0"/>
        <v>331.8</v>
      </c>
      <c r="E8" s="7" t="s">
        <v>285</v>
      </c>
      <c r="F8" s="7" t="s">
        <v>284</v>
      </c>
      <c r="G8" s="10" t="s">
        <v>11</v>
      </c>
    </row>
    <row r="9" spans="1:7" x14ac:dyDescent="0.3">
      <c r="A9" s="135"/>
      <c r="B9" s="3" t="s">
        <v>283</v>
      </c>
      <c r="C9" s="4">
        <f t="shared" ref="C9:C10" si="1">0.79*B$3</f>
        <v>316</v>
      </c>
      <c r="D9" s="103">
        <f t="shared" si="0"/>
        <v>331.8</v>
      </c>
      <c r="E9" s="3" t="s">
        <v>315</v>
      </c>
      <c r="F9" s="3" t="s">
        <v>284</v>
      </c>
      <c r="G9" s="5" t="s">
        <v>20</v>
      </c>
    </row>
    <row r="10" spans="1:7" x14ac:dyDescent="0.3">
      <c r="A10" s="138"/>
      <c r="B10" s="11" t="s">
        <v>283</v>
      </c>
      <c r="C10" s="12">
        <f t="shared" si="1"/>
        <v>316</v>
      </c>
      <c r="D10" s="13">
        <f t="shared" si="0"/>
        <v>331.8</v>
      </c>
      <c r="E10" s="11" t="s">
        <v>222</v>
      </c>
      <c r="F10" s="11" t="s">
        <v>284</v>
      </c>
      <c r="G10" s="14" t="s">
        <v>61</v>
      </c>
    </row>
    <row r="11" spans="1:7" x14ac:dyDescent="0.3">
      <c r="A11" s="134">
        <v>3</v>
      </c>
      <c r="B11" s="7" t="s">
        <v>54</v>
      </c>
      <c r="C11" s="8">
        <f>0.83*B$3</f>
        <v>332</v>
      </c>
      <c r="D11" s="9">
        <f t="shared" si="0"/>
        <v>348.6</v>
      </c>
      <c r="E11" s="7" t="s">
        <v>287</v>
      </c>
      <c r="F11" s="7" t="s">
        <v>82</v>
      </c>
      <c r="G11" s="10" t="s">
        <v>37</v>
      </c>
    </row>
    <row r="12" spans="1:7" x14ac:dyDescent="0.3">
      <c r="A12" s="135"/>
      <c r="B12" s="3" t="s">
        <v>54</v>
      </c>
      <c r="C12" s="4">
        <f t="shared" ref="C12:C14" si="2">0.83*B$3</f>
        <v>332</v>
      </c>
      <c r="D12" s="103">
        <f t="shared" si="0"/>
        <v>348.6</v>
      </c>
      <c r="E12" s="3" t="s">
        <v>316</v>
      </c>
      <c r="F12" s="3" t="s">
        <v>82</v>
      </c>
      <c r="G12" s="5" t="s">
        <v>21</v>
      </c>
    </row>
    <row r="13" spans="1:7" x14ac:dyDescent="0.3">
      <c r="A13" s="135"/>
      <c r="B13" s="3" t="s">
        <v>54</v>
      </c>
      <c r="C13" s="4">
        <f t="shared" si="2"/>
        <v>332</v>
      </c>
      <c r="D13" s="103">
        <f t="shared" si="0"/>
        <v>348.6</v>
      </c>
      <c r="E13" s="3" t="s">
        <v>317</v>
      </c>
      <c r="F13" s="3" t="s">
        <v>82</v>
      </c>
      <c r="G13" s="5" t="s">
        <v>75</v>
      </c>
    </row>
    <row r="14" spans="1:7" x14ac:dyDescent="0.3">
      <c r="A14" s="138"/>
      <c r="B14" s="11" t="s">
        <v>54</v>
      </c>
      <c r="C14" s="12">
        <f t="shared" si="2"/>
        <v>332</v>
      </c>
      <c r="D14" s="13">
        <f t="shared" si="0"/>
        <v>348.6</v>
      </c>
      <c r="E14" s="11" t="s">
        <v>318</v>
      </c>
      <c r="F14" s="11" t="s">
        <v>82</v>
      </c>
      <c r="G14" s="14" t="s">
        <v>23</v>
      </c>
    </row>
    <row r="15" spans="1:7" x14ac:dyDescent="0.3">
      <c r="A15" s="136">
        <v>4</v>
      </c>
      <c r="B15" s="15" t="s">
        <v>59</v>
      </c>
      <c r="C15" s="16">
        <f>0.87*B$3</f>
        <v>348</v>
      </c>
      <c r="D15" s="17">
        <f t="shared" si="0"/>
        <v>365.40000000000003</v>
      </c>
      <c r="E15" s="15" t="s">
        <v>195</v>
      </c>
      <c r="F15" s="15" t="s">
        <v>60</v>
      </c>
      <c r="G15" s="18" t="s">
        <v>46</v>
      </c>
    </row>
    <row r="16" spans="1:7" x14ac:dyDescent="0.3">
      <c r="A16" s="135"/>
      <c r="B16" s="3" t="s">
        <v>59</v>
      </c>
      <c r="C16" s="4">
        <f t="shared" ref="C16:C19" si="3">0.87*B$3</f>
        <v>348</v>
      </c>
      <c r="D16" s="103">
        <f t="shared" si="0"/>
        <v>365.40000000000003</v>
      </c>
      <c r="E16" s="3" t="s">
        <v>187</v>
      </c>
      <c r="F16" s="3" t="s">
        <v>60</v>
      </c>
      <c r="G16" s="5" t="s">
        <v>22</v>
      </c>
    </row>
    <row r="17" spans="1:7" x14ac:dyDescent="0.3">
      <c r="A17" s="135"/>
      <c r="B17" s="3" t="s">
        <v>59</v>
      </c>
      <c r="C17" s="4">
        <f t="shared" si="3"/>
        <v>348</v>
      </c>
      <c r="D17" s="103">
        <f t="shared" si="0"/>
        <v>365.40000000000003</v>
      </c>
      <c r="E17" s="3" t="s">
        <v>319</v>
      </c>
      <c r="F17" s="3" t="s">
        <v>60</v>
      </c>
      <c r="G17" s="5" t="s">
        <v>24</v>
      </c>
    </row>
    <row r="18" spans="1:7" x14ac:dyDescent="0.3">
      <c r="A18" s="135"/>
      <c r="B18" s="3" t="s">
        <v>59</v>
      </c>
      <c r="C18" s="4">
        <f t="shared" si="3"/>
        <v>348</v>
      </c>
      <c r="D18" s="103">
        <f t="shared" si="0"/>
        <v>365.40000000000003</v>
      </c>
      <c r="E18" s="3" t="s">
        <v>180</v>
      </c>
      <c r="F18" s="3" t="s">
        <v>60</v>
      </c>
      <c r="G18" s="5" t="s">
        <v>76</v>
      </c>
    </row>
    <row r="19" spans="1:7" x14ac:dyDescent="0.3">
      <c r="A19" s="138"/>
      <c r="B19" s="11" t="s">
        <v>59</v>
      </c>
      <c r="C19" s="12">
        <f t="shared" si="3"/>
        <v>348</v>
      </c>
      <c r="D19" s="13">
        <f t="shared" si="0"/>
        <v>365.40000000000003</v>
      </c>
      <c r="E19" s="11" t="s">
        <v>236</v>
      </c>
      <c r="F19" s="11" t="s">
        <v>60</v>
      </c>
      <c r="G19" s="14" t="s">
        <v>38</v>
      </c>
    </row>
    <row r="20" spans="1:7" x14ac:dyDescent="0.3">
      <c r="A20" s="134">
        <v>5</v>
      </c>
      <c r="B20" s="7" t="s">
        <v>71</v>
      </c>
      <c r="C20" s="8">
        <f>0.92*B$3</f>
        <v>368</v>
      </c>
      <c r="D20" s="9">
        <f t="shared" si="0"/>
        <v>386.40000000000003</v>
      </c>
      <c r="E20" s="7" t="s">
        <v>292</v>
      </c>
      <c r="F20" s="7" t="s">
        <v>81</v>
      </c>
      <c r="G20" s="10" t="s">
        <v>25</v>
      </c>
    </row>
    <row r="21" spans="1:7" x14ac:dyDescent="0.3">
      <c r="A21" s="135"/>
      <c r="B21" s="3" t="s">
        <v>71</v>
      </c>
      <c r="C21" s="4">
        <f t="shared" ref="C21:C25" si="4">0.92*B$3</f>
        <v>368</v>
      </c>
      <c r="D21" s="103">
        <f t="shared" si="0"/>
        <v>386.40000000000003</v>
      </c>
      <c r="E21" s="3" t="s">
        <v>320</v>
      </c>
      <c r="F21" s="3" t="s">
        <v>81</v>
      </c>
      <c r="G21" s="5" t="s">
        <v>39</v>
      </c>
    </row>
    <row r="22" spans="1:7" x14ac:dyDescent="0.3">
      <c r="A22" s="135"/>
      <c r="B22" s="3" t="s">
        <v>71</v>
      </c>
      <c r="C22" s="4">
        <f t="shared" si="4"/>
        <v>368</v>
      </c>
      <c r="D22" s="103">
        <f t="shared" si="0"/>
        <v>386.40000000000003</v>
      </c>
      <c r="E22" s="3" t="s">
        <v>321</v>
      </c>
      <c r="F22" s="3" t="s">
        <v>81</v>
      </c>
      <c r="G22" s="5" t="s">
        <v>26</v>
      </c>
    </row>
    <row r="23" spans="1:7" x14ac:dyDescent="0.3">
      <c r="A23" s="135"/>
      <c r="B23" s="3" t="s">
        <v>71</v>
      </c>
      <c r="C23" s="4">
        <f t="shared" si="4"/>
        <v>368</v>
      </c>
      <c r="D23" s="103">
        <f t="shared" si="0"/>
        <v>386.40000000000003</v>
      </c>
      <c r="E23" s="3" t="s">
        <v>322</v>
      </c>
      <c r="F23" s="3" t="s">
        <v>81</v>
      </c>
      <c r="G23" s="5" t="s">
        <v>27</v>
      </c>
    </row>
    <row r="24" spans="1:7" x14ac:dyDescent="0.3">
      <c r="A24" s="135"/>
      <c r="B24" s="3" t="s">
        <v>71</v>
      </c>
      <c r="C24" s="4">
        <f t="shared" si="4"/>
        <v>368</v>
      </c>
      <c r="D24" s="103">
        <f t="shared" si="0"/>
        <v>386.40000000000003</v>
      </c>
      <c r="E24" s="3" t="s">
        <v>323</v>
      </c>
      <c r="F24" s="3" t="s">
        <v>81</v>
      </c>
      <c r="G24" s="5" t="s">
        <v>77</v>
      </c>
    </row>
    <row r="25" spans="1:7" x14ac:dyDescent="0.3">
      <c r="A25" s="138"/>
      <c r="B25" s="11" t="s">
        <v>71</v>
      </c>
      <c r="C25" s="12">
        <f t="shared" si="4"/>
        <v>368</v>
      </c>
      <c r="D25" s="13">
        <f t="shared" si="0"/>
        <v>386.40000000000003</v>
      </c>
      <c r="E25" s="11" t="s">
        <v>324</v>
      </c>
      <c r="F25" s="11" t="s">
        <v>81</v>
      </c>
      <c r="G25" s="14" t="s">
        <v>28</v>
      </c>
    </row>
    <row r="26" spans="1:7" x14ac:dyDescent="0.3">
      <c r="A26" s="134">
        <v>6</v>
      </c>
      <c r="B26" s="7" t="s">
        <v>62</v>
      </c>
      <c r="C26" s="8">
        <f>0.98*B$3</f>
        <v>392</v>
      </c>
      <c r="D26" s="9">
        <f t="shared" si="0"/>
        <v>411.6</v>
      </c>
      <c r="E26" s="7" t="s">
        <v>64</v>
      </c>
      <c r="F26" s="7" t="s">
        <v>62</v>
      </c>
      <c r="G26" s="10" t="s">
        <v>66</v>
      </c>
    </row>
    <row r="27" spans="1:7" x14ac:dyDescent="0.3">
      <c r="A27" s="135"/>
      <c r="B27" s="3" t="s">
        <v>62</v>
      </c>
      <c r="C27" s="4">
        <f t="shared" ref="C27:C32" si="5">0.98*B$3</f>
        <v>392</v>
      </c>
      <c r="D27" s="103">
        <f t="shared" si="0"/>
        <v>411.6</v>
      </c>
      <c r="E27" s="3" t="s">
        <v>208</v>
      </c>
      <c r="F27" s="3" t="s">
        <v>62</v>
      </c>
      <c r="G27" s="5" t="s">
        <v>29</v>
      </c>
    </row>
    <row r="28" spans="1:7" x14ac:dyDescent="0.3">
      <c r="A28" s="135"/>
      <c r="B28" s="3" t="s">
        <v>62</v>
      </c>
      <c r="C28" s="4">
        <f t="shared" si="5"/>
        <v>392</v>
      </c>
      <c r="D28" s="103">
        <f t="shared" si="0"/>
        <v>411.6</v>
      </c>
      <c r="E28" s="3" t="s">
        <v>163</v>
      </c>
      <c r="F28" s="3" t="s">
        <v>62</v>
      </c>
      <c r="G28" s="5" t="s">
        <v>84</v>
      </c>
    </row>
    <row r="29" spans="1:7" x14ac:dyDescent="0.3">
      <c r="A29" s="135"/>
      <c r="B29" s="3" t="s">
        <v>62</v>
      </c>
      <c r="C29" s="4">
        <f t="shared" si="5"/>
        <v>392</v>
      </c>
      <c r="D29" s="103">
        <f t="shared" si="0"/>
        <v>411.6</v>
      </c>
      <c r="E29" s="3" t="s">
        <v>191</v>
      </c>
      <c r="F29" s="3" t="s">
        <v>62</v>
      </c>
      <c r="G29" s="5" t="s">
        <v>30</v>
      </c>
    </row>
    <row r="30" spans="1:7" x14ac:dyDescent="0.3">
      <c r="A30" s="135"/>
      <c r="B30" s="3" t="s">
        <v>62</v>
      </c>
      <c r="C30" s="4">
        <f t="shared" si="5"/>
        <v>392</v>
      </c>
      <c r="D30" s="103">
        <f t="shared" si="0"/>
        <v>411.6</v>
      </c>
      <c r="E30" s="3" t="s">
        <v>192</v>
      </c>
      <c r="F30" s="3" t="s">
        <v>62</v>
      </c>
      <c r="G30" s="5" t="s">
        <v>67</v>
      </c>
    </row>
    <row r="31" spans="1:7" x14ac:dyDescent="0.3">
      <c r="A31" s="135"/>
      <c r="B31" s="3" t="s">
        <v>62</v>
      </c>
      <c r="C31" s="4">
        <f t="shared" si="5"/>
        <v>392</v>
      </c>
      <c r="D31" s="103">
        <f t="shared" si="0"/>
        <v>411.6</v>
      </c>
      <c r="E31" s="3" t="s">
        <v>239</v>
      </c>
      <c r="F31" s="3" t="s">
        <v>62</v>
      </c>
      <c r="G31" s="5" t="s">
        <v>40</v>
      </c>
    </row>
    <row r="32" spans="1:7" x14ac:dyDescent="0.3">
      <c r="A32" s="138"/>
      <c r="B32" s="11" t="s">
        <v>62</v>
      </c>
      <c r="C32" s="12">
        <f t="shared" si="5"/>
        <v>392</v>
      </c>
      <c r="D32" s="13">
        <f t="shared" si="0"/>
        <v>411.6</v>
      </c>
      <c r="E32" s="11" t="s">
        <v>65</v>
      </c>
      <c r="F32" s="11" t="s">
        <v>62</v>
      </c>
      <c r="G32" s="14" t="s">
        <v>31</v>
      </c>
    </row>
    <row r="33" spans="1:7" x14ac:dyDescent="0.3">
      <c r="A33" s="134">
        <v>7</v>
      </c>
      <c r="B33" s="7" t="s">
        <v>71</v>
      </c>
      <c r="C33" s="8">
        <f>0.92*B$3</f>
        <v>368</v>
      </c>
      <c r="D33" s="9">
        <f t="shared" si="0"/>
        <v>386.40000000000003</v>
      </c>
      <c r="E33" s="7" t="s">
        <v>325</v>
      </c>
      <c r="F33" s="7" t="s">
        <v>81</v>
      </c>
      <c r="G33" s="10" t="s">
        <v>32</v>
      </c>
    </row>
    <row r="34" spans="1:7" x14ac:dyDescent="0.3">
      <c r="A34" s="135"/>
      <c r="B34" s="3" t="s">
        <v>71</v>
      </c>
      <c r="C34" s="4">
        <f t="shared" ref="C34:C38" si="6">0.92*B$3</f>
        <v>368</v>
      </c>
      <c r="D34" s="103">
        <f t="shared" si="0"/>
        <v>386.40000000000003</v>
      </c>
      <c r="E34" s="3" t="s">
        <v>326</v>
      </c>
      <c r="F34" s="3" t="s">
        <v>81</v>
      </c>
      <c r="G34" s="5" t="s">
        <v>33</v>
      </c>
    </row>
    <row r="35" spans="1:7" x14ac:dyDescent="0.3">
      <c r="A35" s="135"/>
      <c r="B35" s="3" t="s">
        <v>71</v>
      </c>
      <c r="C35" s="4">
        <f t="shared" si="6"/>
        <v>368</v>
      </c>
      <c r="D35" s="103">
        <f t="shared" si="0"/>
        <v>386.40000000000003</v>
      </c>
      <c r="E35" s="3" t="s">
        <v>214</v>
      </c>
      <c r="F35" s="3" t="s">
        <v>81</v>
      </c>
      <c r="G35" s="5" t="s">
        <v>34</v>
      </c>
    </row>
    <row r="36" spans="1:7" x14ac:dyDescent="0.3">
      <c r="A36" s="135"/>
      <c r="B36" s="3" t="s">
        <v>71</v>
      </c>
      <c r="C36" s="4">
        <f t="shared" si="6"/>
        <v>368</v>
      </c>
      <c r="D36" s="103">
        <f t="shared" si="0"/>
        <v>386.40000000000003</v>
      </c>
      <c r="E36" s="3" t="s">
        <v>142</v>
      </c>
      <c r="F36" s="3" t="s">
        <v>81</v>
      </c>
      <c r="G36" s="5" t="s">
        <v>41</v>
      </c>
    </row>
    <row r="37" spans="1:7" x14ac:dyDescent="0.3">
      <c r="A37" s="135"/>
      <c r="B37" s="3" t="s">
        <v>71</v>
      </c>
      <c r="C37" s="4">
        <f t="shared" si="6"/>
        <v>368</v>
      </c>
      <c r="D37" s="103">
        <f t="shared" si="0"/>
        <v>386.40000000000003</v>
      </c>
      <c r="E37" s="3" t="s">
        <v>96</v>
      </c>
      <c r="F37" s="3" t="s">
        <v>81</v>
      </c>
      <c r="G37" s="5" t="s">
        <v>35</v>
      </c>
    </row>
    <row r="38" spans="1:7" x14ac:dyDescent="0.3">
      <c r="A38" s="138"/>
      <c r="B38" s="11" t="s">
        <v>71</v>
      </c>
      <c r="C38" s="12">
        <f t="shared" si="6"/>
        <v>368</v>
      </c>
      <c r="D38" s="13">
        <f t="shared" si="0"/>
        <v>386.40000000000003</v>
      </c>
      <c r="E38" s="11" t="s">
        <v>143</v>
      </c>
      <c r="F38" s="11" t="s">
        <v>81</v>
      </c>
      <c r="G38" s="14" t="s">
        <v>36</v>
      </c>
    </row>
    <row r="39" spans="1:7" x14ac:dyDescent="0.3">
      <c r="A39" s="134">
        <v>8</v>
      </c>
      <c r="B39" s="7" t="s">
        <v>59</v>
      </c>
      <c r="C39" s="8">
        <f>0.87*B$3</f>
        <v>348</v>
      </c>
      <c r="D39" s="9">
        <f t="shared" si="0"/>
        <v>365.40000000000003</v>
      </c>
      <c r="E39" s="7" t="s">
        <v>15</v>
      </c>
      <c r="F39" s="7" t="s">
        <v>60</v>
      </c>
      <c r="G39" s="10" t="s">
        <v>42</v>
      </c>
    </row>
    <row r="40" spans="1:7" x14ac:dyDescent="0.3">
      <c r="A40" s="135"/>
      <c r="B40" s="3" t="s">
        <v>59</v>
      </c>
      <c r="C40" s="4">
        <f t="shared" ref="C40:C43" si="7">0.87*B$3</f>
        <v>348</v>
      </c>
      <c r="D40" s="103">
        <f t="shared" si="0"/>
        <v>365.40000000000003</v>
      </c>
      <c r="E40" s="3" t="s">
        <v>144</v>
      </c>
      <c r="F40" s="3" t="s">
        <v>60</v>
      </c>
      <c r="G40" s="5" t="s">
        <v>43</v>
      </c>
    </row>
    <row r="41" spans="1:7" x14ac:dyDescent="0.3">
      <c r="A41" s="135"/>
      <c r="B41" s="3" t="s">
        <v>59</v>
      </c>
      <c r="C41" s="4">
        <f t="shared" si="7"/>
        <v>348</v>
      </c>
      <c r="D41" s="103">
        <f t="shared" si="0"/>
        <v>365.40000000000003</v>
      </c>
      <c r="E41" s="3" t="s">
        <v>327</v>
      </c>
      <c r="F41" s="3" t="s">
        <v>60</v>
      </c>
      <c r="G41" s="5" t="s">
        <v>72</v>
      </c>
    </row>
    <row r="42" spans="1:7" x14ac:dyDescent="0.3">
      <c r="A42" s="135"/>
      <c r="B42" s="3" t="s">
        <v>59</v>
      </c>
      <c r="C42" s="4">
        <f t="shared" si="7"/>
        <v>348</v>
      </c>
      <c r="D42" s="103">
        <f t="shared" si="0"/>
        <v>365.40000000000003</v>
      </c>
      <c r="E42" s="3" t="s">
        <v>328</v>
      </c>
      <c r="F42" s="3" t="s">
        <v>60</v>
      </c>
      <c r="G42" s="5" t="s">
        <v>44</v>
      </c>
    </row>
    <row r="43" spans="1:7" x14ac:dyDescent="0.3">
      <c r="A43" s="138"/>
      <c r="B43" s="11" t="s">
        <v>59</v>
      </c>
      <c r="C43" s="12">
        <f t="shared" si="7"/>
        <v>348</v>
      </c>
      <c r="D43" s="13">
        <f t="shared" si="0"/>
        <v>365.40000000000003</v>
      </c>
      <c r="E43" s="11" t="s">
        <v>329</v>
      </c>
      <c r="F43" s="11" t="s">
        <v>60</v>
      </c>
      <c r="G43" s="14" t="s">
        <v>45</v>
      </c>
    </row>
    <row r="44" spans="1:7" x14ac:dyDescent="0.3">
      <c r="A44" s="134">
        <v>9</v>
      </c>
      <c r="B44" s="7" t="s">
        <v>54</v>
      </c>
      <c r="C44" s="8">
        <f>C11</f>
        <v>332</v>
      </c>
      <c r="D44" s="9">
        <f t="shared" si="0"/>
        <v>348.6</v>
      </c>
      <c r="E44" s="7" t="s">
        <v>330</v>
      </c>
      <c r="F44" s="7" t="s">
        <v>82</v>
      </c>
      <c r="G44" s="10" t="s">
        <v>47</v>
      </c>
    </row>
    <row r="45" spans="1:7" x14ac:dyDescent="0.3">
      <c r="A45" s="135"/>
      <c r="B45" s="3" t="s">
        <v>54</v>
      </c>
      <c r="C45" s="4">
        <f t="shared" ref="C45:C47" si="8">C12</f>
        <v>332</v>
      </c>
      <c r="D45" s="103">
        <f t="shared" si="0"/>
        <v>348.6</v>
      </c>
      <c r="E45" s="3" t="s">
        <v>331</v>
      </c>
      <c r="F45" s="3" t="s">
        <v>82</v>
      </c>
      <c r="G45" s="5" t="s">
        <v>73</v>
      </c>
    </row>
    <row r="46" spans="1:7" x14ac:dyDescent="0.3">
      <c r="A46" s="135"/>
      <c r="B46" s="3" t="s">
        <v>54</v>
      </c>
      <c r="C46" s="4">
        <f t="shared" si="8"/>
        <v>332</v>
      </c>
      <c r="D46" s="103">
        <f t="shared" si="0"/>
        <v>348.6</v>
      </c>
      <c r="E46" s="3" t="s">
        <v>332</v>
      </c>
      <c r="F46" s="3" t="s">
        <v>82</v>
      </c>
      <c r="G46" s="5" t="s">
        <v>49</v>
      </c>
    </row>
    <row r="47" spans="1:7" x14ac:dyDescent="0.3">
      <c r="A47" s="138"/>
      <c r="B47" s="11" t="s">
        <v>54</v>
      </c>
      <c r="C47" s="12">
        <f t="shared" si="8"/>
        <v>332</v>
      </c>
      <c r="D47" s="13">
        <f t="shared" si="0"/>
        <v>348.6</v>
      </c>
      <c r="E47" s="11" t="s">
        <v>333</v>
      </c>
      <c r="F47" s="11" t="s">
        <v>82</v>
      </c>
      <c r="G47" s="14" t="s">
        <v>74</v>
      </c>
    </row>
    <row r="48" spans="1:7" x14ac:dyDescent="0.3">
      <c r="A48" s="134">
        <v>10</v>
      </c>
      <c r="B48" s="7" t="s">
        <v>283</v>
      </c>
      <c r="C48" s="8">
        <f>C8</f>
        <v>316</v>
      </c>
      <c r="D48" s="9">
        <f t="shared" si="0"/>
        <v>331.8</v>
      </c>
      <c r="E48" s="7" t="s">
        <v>334</v>
      </c>
      <c r="F48" s="7" t="s">
        <v>284</v>
      </c>
      <c r="G48" s="10" t="s">
        <v>48</v>
      </c>
    </row>
    <row r="49" spans="1:7" x14ac:dyDescent="0.3">
      <c r="A49" s="135"/>
      <c r="B49" s="3" t="s">
        <v>283</v>
      </c>
      <c r="C49" s="4">
        <f t="shared" ref="C49:C50" si="9">C9</f>
        <v>316</v>
      </c>
      <c r="D49" s="103">
        <f t="shared" si="0"/>
        <v>331.8</v>
      </c>
      <c r="E49" s="3" t="s">
        <v>335</v>
      </c>
      <c r="F49" s="3" t="s">
        <v>284</v>
      </c>
      <c r="G49" s="5" t="s">
        <v>79</v>
      </c>
    </row>
    <row r="50" spans="1:7" x14ac:dyDescent="0.3">
      <c r="A50" s="138"/>
      <c r="B50" s="11" t="s">
        <v>283</v>
      </c>
      <c r="C50" s="12">
        <f t="shared" si="9"/>
        <v>316</v>
      </c>
      <c r="D50" s="13">
        <f t="shared" si="0"/>
        <v>331.8</v>
      </c>
      <c r="E50" s="11" t="s">
        <v>336</v>
      </c>
      <c r="F50" s="11" t="s">
        <v>284</v>
      </c>
      <c r="G50" s="14" t="s">
        <v>50</v>
      </c>
    </row>
    <row r="51" spans="1:7" x14ac:dyDescent="0.3">
      <c r="A51" s="134">
        <v>11</v>
      </c>
      <c r="B51" s="7" t="s">
        <v>280</v>
      </c>
      <c r="C51" s="8">
        <f>C6</f>
        <v>300</v>
      </c>
      <c r="D51" s="9">
        <f t="shared" si="0"/>
        <v>315</v>
      </c>
      <c r="E51" s="7" t="s">
        <v>337</v>
      </c>
      <c r="F51" s="7" t="s">
        <v>282</v>
      </c>
      <c r="G51" s="10" t="s">
        <v>80</v>
      </c>
    </row>
    <row r="52" spans="1:7" x14ac:dyDescent="0.3">
      <c r="A52" s="138"/>
      <c r="B52" s="11" t="s">
        <v>280</v>
      </c>
      <c r="C52" s="12">
        <f>C6</f>
        <v>300</v>
      </c>
      <c r="D52" s="13">
        <f t="shared" si="0"/>
        <v>315</v>
      </c>
      <c r="E52" s="11" t="s">
        <v>338</v>
      </c>
      <c r="F52" s="11" t="s">
        <v>282</v>
      </c>
      <c r="G52" s="14" t="s">
        <v>51</v>
      </c>
    </row>
    <row r="53" spans="1:7" ht="15" thickBot="1" x14ac:dyDescent="0.35">
      <c r="A53" s="118">
        <v>12</v>
      </c>
      <c r="B53" s="35" t="s">
        <v>313</v>
      </c>
      <c r="C53" s="25">
        <f>C6</f>
        <v>300</v>
      </c>
      <c r="D53" s="26">
        <f t="shared" si="0"/>
        <v>315</v>
      </c>
      <c r="E53" s="35" t="s">
        <v>52</v>
      </c>
      <c r="F53" s="33"/>
      <c r="G53" s="36"/>
    </row>
    <row r="54" spans="1:7" ht="15" thickTop="1" x14ac:dyDescent="0.3"/>
  </sheetData>
  <mergeCells count="14">
    <mergeCell ref="A44:A47"/>
    <mergeCell ref="A48:A50"/>
    <mergeCell ref="A51:A52"/>
    <mergeCell ref="A33:A38"/>
    <mergeCell ref="A39:A43"/>
    <mergeCell ref="A15:A19"/>
    <mergeCell ref="A20:A25"/>
    <mergeCell ref="A26:A32"/>
    <mergeCell ref="A1:B1"/>
    <mergeCell ref="C1:G1"/>
    <mergeCell ref="C5:D5"/>
    <mergeCell ref="A6:A7"/>
    <mergeCell ref="A8:A10"/>
    <mergeCell ref="A11:A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3DD2-F920-4E71-86D7-28328BD91D27}">
  <dimension ref="A1:H108"/>
  <sheetViews>
    <sheetView zoomScale="46" zoomScaleNormal="46" workbookViewId="0">
      <selection activeCell="T14" sqref="T14"/>
    </sheetView>
  </sheetViews>
  <sheetFormatPr baseColWidth="10" defaultColWidth="8.88671875" defaultRowHeight="14.4" x14ac:dyDescent="0.3"/>
  <cols>
    <col min="1" max="3" width="15.6640625" style="1" customWidth="1"/>
    <col min="4" max="8" width="12.6640625" style="1" customWidth="1"/>
    <col min="9" max="16384" width="8.88671875" style="1"/>
  </cols>
  <sheetData>
    <row r="1" spans="1:8" ht="61.2" customHeight="1" x14ac:dyDescent="0.3">
      <c r="A1" s="130" t="s">
        <v>422</v>
      </c>
      <c r="B1" s="130"/>
      <c r="C1" s="130"/>
      <c r="D1" s="131" t="s">
        <v>423</v>
      </c>
      <c r="E1" s="132"/>
      <c r="F1" s="132"/>
      <c r="G1" s="132"/>
      <c r="H1" s="132"/>
    </row>
    <row r="2" spans="1:8" ht="15" thickBot="1" x14ac:dyDescent="0.35"/>
    <row r="3" spans="1:8" ht="15.6" thickTop="1" thickBot="1" x14ac:dyDescent="0.35">
      <c r="A3" s="19" t="s">
        <v>17</v>
      </c>
      <c r="B3" s="21">
        <v>420</v>
      </c>
      <c r="C3" s="20"/>
      <c r="D3" s="20"/>
      <c r="E3" s="20"/>
      <c r="F3" s="20" t="s">
        <v>18</v>
      </c>
      <c r="G3" s="20">
        <v>310</v>
      </c>
      <c r="H3" s="22"/>
    </row>
    <row r="4" spans="1:8" ht="15.6" thickTop="1" thickBot="1" x14ac:dyDescent="0.35"/>
    <row r="5" spans="1:8" s="2" customFormat="1" ht="15.6" thickTop="1" thickBot="1" x14ac:dyDescent="0.35">
      <c r="A5" s="23" t="s">
        <v>58</v>
      </c>
      <c r="B5" s="119" t="s">
        <v>0</v>
      </c>
      <c r="C5" s="94" t="s">
        <v>1</v>
      </c>
      <c r="D5" s="133" t="s">
        <v>2</v>
      </c>
      <c r="E5" s="133"/>
      <c r="F5" s="94" t="s">
        <v>4</v>
      </c>
      <c r="G5" s="94" t="s">
        <v>3</v>
      </c>
      <c r="H5" s="24" t="s">
        <v>4</v>
      </c>
    </row>
    <row r="6" spans="1:8" x14ac:dyDescent="0.3">
      <c r="A6" s="154">
        <v>1</v>
      </c>
      <c r="B6" s="158">
        <v>1</v>
      </c>
      <c r="C6" s="34" t="s">
        <v>81</v>
      </c>
      <c r="D6" s="37">
        <f>0.8*B$3</f>
        <v>336</v>
      </c>
      <c r="E6" s="117">
        <f>1.05*D6</f>
        <v>352.8</v>
      </c>
      <c r="F6" s="34" t="s">
        <v>341</v>
      </c>
      <c r="G6" s="34" t="s">
        <v>282</v>
      </c>
      <c r="H6" s="38" t="s">
        <v>98</v>
      </c>
    </row>
    <row r="7" spans="1:8" x14ac:dyDescent="0.3">
      <c r="A7" s="135"/>
      <c r="B7" s="156"/>
      <c r="C7" s="3" t="s">
        <v>81</v>
      </c>
      <c r="D7" s="4">
        <f t="shared" ref="D7:D8" si="0">0.8*B$3</f>
        <v>336</v>
      </c>
      <c r="E7" s="103">
        <f t="shared" ref="E7:E65" si="1">1.05*D7</f>
        <v>352.8</v>
      </c>
      <c r="F7" s="3" t="s">
        <v>281</v>
      </c>
      <c r="G7" s="3" t="s">
        <v>282</v>
      </c>
      <c r="H7" s="5" t="s">
        <v>6</v>
      </c>
    </row>
    <row r="8" spans="1:8" x14ac:dyDescent="0.3">
      <c r="A8" s="135"/>
      <c r="B8" s="157"/>
      <c r="C8" s="11" t="s">
        <v>81</v>
      </c>
      <c r="D8" s="12">
        <f t="shared" si="0"/>
        <v>336</v>
      </c>
      <c r="E8" s="13">
        <f t="shared" si="1"/>
        <v>352.8</v>
      </c>
      <c r="F8" s="11" t="s">
        <v>102</v>
      </c>
      <c r="G8" s="11" t="s">
        <v>282</v>
      </c>
      <c r="H8" s="14" t="s">
        <v>219</v>
      </c>
    </row>
    <row r="9" spans="1:8" x14ac:dyDescent="0.3">
      <c r="A9" s="135"/>
      <c r="B9" s="155">
        <v>2</v>
      </c>
      <c r="C9" s="7" t="s">
        <v>60</v>
      </c>
      <c r="D9" s="8">
        <f>0.85*B$3</f>
        <v>357</v>
      </c>
      <c r="E9" s="9">
        <f t="shared" si="1"/>
        <v>374.85</v>
      </c>
      <c r="F9" s="7" t="s">
        <v>218</v>
      </c>
      <c r="G9" s="7" t="s">
        <v>284</v>
      </c>
      <c r="H9" s="10" t="s">
        <v>19</v>
      </c>
    </row>
    <row r="10" spans="1:8" x14ac:dyDescent="0.3">
      <c r="A10" s="135"/>
      <c r="B10" s="156"/>
      <c r="C10" s="3" t="s">
        <v>60</v>
      </c>
      <c r="D10" s="4">
        <f t="shared" ref="D10:D12" si="2">0.85*B$3</f>
        <v>357</v>
      </c>
      <c r="E10" s="103">
        <f t="shared" si="1"/>
        <v>374.85</v>
      </c>
      <c r="F10" s="3" t="s">
        <v>340</v>
      </c>
      <c r="G10" s="3" t="s">
        <v>284</v>
      </c>
      <c r="H10" s="5" t="s">
        <v>160</v>
      </c>
    </row>
    <row r="11" spans="1:8" x14ac:dyDescent="0.3">
      <c r="A11" s="135"/>
      <c r="B11" s="156"/>
      <c r="C11" s="3" t="s">
        <v>60</v>
      </c>
      <c r="D11" s="4">
        <f t="shared" si="2"/>
        <v>357</v>
      </c>
      <c r="E11" s="103">
        <f t="shared" si="1"/>
        <v>374.85</v>
      </c>
      <c r="F11" s="3" t="s">
        <v>285</v>
      </c>
      <c r="G11" s="3" t="s">
        <v>284</v>
      </c>
      <c r="H11" s="5" t="s">
        <v>11</v>
      </c>
    </row>
    <row r="12" spans="1:8" x14ac:dyDescent="0.3">
      <c r="A12" s="135"/>
      <c r="B12" s="157"/>
      <c r="C12" s="11" t="s">
        <v>60</v>
      </c>
      <c r="D12" s="12">
        <f t="shared" si="2"/>
        <v>357</v>
      </c>
      <c r="E12" s="13">
        <f t="shared" si="1"/>
        <v>374.85</v>
      </c>
      <c r="F12" s="11" t="s">
        <v>78</v>
      </c>
      <c r="G12" s="11" t="s">
        <v>284</v>
      </c>
      <c r="H12" s="14" t="s">
        <v>342</v>
      </c>
    </row>
    <row r="13" spans="1:8" x14ac:dyDescent="0.3">
      <c r="A13" s="135"/>
      <c r="B13" s="155">
        <v>3</v>
      </c>
      <c r="C13" s="7" t="s">
        <v>82</v>
      </c>
      <c r="D13" s="8">
        <f>0.92*B$3</f>
        <v>386.40000000000003</v>
      </c>
      <c r="E13" s="9">
        <f t="shared" si="1"/>
        <v>405.72</v>
      </c>
      <c r="F13" s="7" t="s">
        <v>186</v>
      </c>
      <c r="G13" s="7" t="s">
        <v>82</v>
      </c>
      <c r="H13" s="10" t="s">
        <v>20</v>
      </c>
    </row>
    <row r="14" spans="1:8" x14ac:dyDescent="0.3">
      <c r="A14" s="135"/>
      <c r="B14" s="156"/>
      <c r="C14" s="3" t="s">
        <v>82</v>
      </c>
      <c r="D14" s="4">
        <f t="shared" ref="D14:D17" si="3">0.92*B$3</f>
        <v>386.40000000000003</v>
      </c>
      <c r="E14" s="103">
        <f t="shared" si="1"/>
        <v>405.72</v>
      </c>
      <c r="F14" s="3" t="s">
        <v>346</v>
      </c>
      <c r="G14" s="3" t="s">
        <v>82</v>
      </c>
      <c r="H14" s="5" t="s">
        <v>100</v>
      </c>
    </row>
    <row r="15" spans="1:8" x14ac:dyDescent="0.3">
      <c r="A15" s="135"/>
      <c r="B15" s="156"/>
      <c r="C15" s="3" t="s">
        <v>82</v>
      </c>
      <c r="D15" s="4">
        <f t="shared" si="3"/>
        <v>386.40000000000003</v>
      </c>
      <c r="E15" s="103">
        <f t="shared" si="1"/>
        <v>405.72</v>
      </c>
      <c r="F15" s="3" t="s">
        <v>286</v>
      </c>
      <c r="G15" s="3" t="s">
        <v>82</v>
      </c>
      <c r="H15" s="5" t="s">
        <v>61</v>
      </c>
    </row>
    <row r="16" spans="1:8" x14ac:dyDescent="0.3">
      <c r="A16" s="135"/>
      <c r="B16" s="156"/>
      <c r="C16" s="3" t="s">
        <v>82</v>
      </c>
      <c r="D16" s="4">
        <f t="shared" si="3"/>
        <v>386.40000000000003</v>
      </c>
      <c r="E16" s="103">
        <f t="shared" si="1"/>
        <v>405.72</v>
      </c>
      <c r="F16" s="3" t="s">
        <v>179</v>
      </c>
      <c r="G16" s="3" t="s">
        <v>82</v>
      </c>
      <c r="H16" s="5" t="s">
        <v>161</v>
      </c>
    </row>
    <row r="17" spans="1:8" x14ac:dyDescent="0.3">
      <c r="A17" s="135"/>
      <c r="B17" s="157"/>
      <c r="C17" s="11" t="s">
        <v>82</v>
      </c>
      <c r="D17" s="12">
        <f t="shared" si="3"/>
        <v>386.40000000000003</v>
      </c>
      <c r="E17" s="13">
        <f t="shared" si="1"/>
        <v>405.72</v>
      </c>
      <c r="F17" s="11" t="s">
        <v>287</v>
      </c>
      <c r="G17" s="11" t="s">
        <v>82</v>
      </c>
      <c r="H17" s="14" t="s">
        <v>37</v>
      </c>
    </row>
    <row r="18" spans="1:8" x14ac:dyDescent="0.3">
      <c r="A18" s="135"/>
      <c r="B18" s="155">
        <v>4</v>
      </c>
      <c r="C18" s="7" t="s">
        <v>284</v>
      </c>
      <c r="D18" s="8">
        <f>1.02*B$3</f>
        <v>428.40000000000003</v>
      </c>
      <c r="E18" s="9">
        <f t="shared" si="1"/>
        <v>449.82000000000005</v>
      </c>
      <c r="F18" s="7" t="s">
        <v>347</v>
      </c>
      <c r="G18" s="7" t="s">
        <v>60</v>
      </c>
      <c r="H18" s="10" t="s">
        <v>88</v>
      </c>
    </row>
    <row r="19" spans="1:8" x14ac:dyDescent="0.3">
      <c r="A19" s="135"/>
      <c r="B19" s="156"/>
      <c r="C19" s="3" t="s">
        <v>284</v>
      </c>
      <c r="D19" s="4">
        <f t="shared" ref="D19:D36" si="4">1.02*B$3</f>
        <v>428.40000000000003</v>
      </c>
      <c r="E19" s="103">
        <f t="shared" si="1"/>
        <v>449.82000000000005</v>
      </c>
      <c r="F19" s="3" t="s">
        <v>288</v>
      </c>
      <c r="G19" s="3" t="s">
        <v>60</v>
      </c>
      <c r="H19" s="5" t="s">
        <v>21</v>
      </c>
    </row>
    <row r="20" spans="1:8" x14ac:dyDescent="0.3">
      <c r="A20" s="135"/>
      <c r="B20" s="156"/>
      <c r="C20" s="3" t="s">
        <v>284</v>
      </c>
      <c r="D20" s="4">
        <f t="shared" si="4"/>
        <v>428.40000000000003</v>
      </c>
      <c r="E20" s="103">
        <f t="shared" si="1"/>
        <v>449.82000000000005</v>
      </c>
      <c r="F20" s="3" t="s">
        <v>348</v>
      </c>
      <c r="G20" s="3" t="s">
        <v>60</v>
      </c>
      <c r="H20" s="5" t="s">
        <v>90</v>
      </c>
    </row>
    <row r="21" spans="1:8" x14ac:dyDescent="0.3">
      <c r="A21" s="135"/>
      <c r="B21" s="156"/>
      <c r="C21" s="3" t="s">
        <v>284</v>
      </c>
      <c r="D21" s="4">
        <f t="shared" si="4"/>
        <v>428.40000000000003</v>
      </c>
      <c r="E21" s="103">
        <f t="shared" si="1"/>
        <v>449.82000000000005</v>
      </c>
      <c r="F21" s="3" t="s">
        <v>289</v>
      </c>
      <c r="G21" s="3" t="s">
        <v>60</v>
      </c>
      <c r="H21" s="5" t="s">
        <v>75</v>
      </c>
    </row>
    <row r="22" spans="1:8" x14ac:dyDescent="0.3">
      <c r="A22" s="135"/>
      <c r="B22" s="156"/>
      <c r="C22" s="3" t="s">
        <v>284</v>
      </c>
      <c r="D22" s="4">
        <f t="shared" si="4"/>
        <v>428.40000000000003</v>
      </c>
      <c r="E22" s="103">
        <f t="shared" si="1"/>
        <v>449.82000000000005</v>
      </c>
      <c r="F22" s="3" t="s">
        <v>349</v>
      </c>
      <c r="G22" s="3" t="s">
        <v>60</v>
      </c>
      <c r="H22" s="5" t="s">
        <v>91</v>
      </c>
    </row>
    <row r="23" spans="1:8" x14ac:dyDescent="0.3">
      <c r="A23" s="135"/>
      <c r="B23" s="157"/>
      <c r="C23" s="11" t="s">
        <v>284</v>
      </c>
      <c r="D23" s="12">
        <f t="shared" si="4"/>
        <v>428.40000000000003</v>
      </c>
      <c r="E23" s="13">
        <f t="shared" si="1"/>
        <v>449.82000000000005</v>
      </c>
      <c r="F23" s="11" t="s">
        <v>290</v>
      </c>
      <c r="G23" s="11" t="s">
        <v>60</v>
      </c>
      <c r="H23" s="14" t="s">
        <v>23</v>
      </c>
    </row>
    <row r="24" spans="1:8" x14ac:dyDescent="0.3">
      <c r="A24" s="135"/>
      <c r="B24" s="155">
        <v>5</v>
      </c>
      <c r="C24" s="7" t="s">
        <v>282</v>
      </c>
      <c r="D24" s="8">
        <f>1.12*B$3</f>
        <v>470.40000000000003</v>
      </c>
      <c r="E24" s="9">
        <f t="shared" si="1"/>
        <v>493.92000000000007</v>
      </c>
      <c r="F24" s="7" t="s">
        <v>350</v>
      </c>
      <c r="G24" s="7" t="s">
        <v>81</v>
      </c>
      <c r="H24" s="10" t="s">
        <v>57</v>
      </c>
    </row>
    <row r="25" spans="1:8" x14ac:dyDescent="0.3">
      <c r="A25" s="135"/>
      <c r="B25" s="156"/>
      <c r="C25" s="3" t="s">
        <v>282</v>
      </c>
      <c r="D25" s="4">
        <f t="shared" ref="D25:D30" si="5">1.12*B$3</f>
        <v>470.40000000000003</v>
      </c>
      <c r="E25" s="103">
        <f t="shared" si="1"/>
        <v>493.92000000000007</v>
      </c>
      <c r="F25" s="3" t="s">
        <v>351</v>
      </c>
      <c r="G25" s="3" t="s">
        <v>81</v>
      </c>
      <c r="H25" s="5" t="s">
        <v>46</v>
      </c>
    </row>
    <row r="26" spans="1:8" x14ac:dyDescent="0.3">
      <c r="A26" s="135"/>
      <c r="B26" s="156"/>
      <c r="C26" s="3" t="s">
        <v>282</v>
      </c>
      <c r="D26" s="4">
        <f t="shared" si="5"/>
        <v>470.40000000000003</v>
      </c>
      <c r="E26" s="103">
        <f t="shared" si="1"/>
        <v>493.92000000000007</v>
      </c>
      <c r="F26" s="3" t="s">
        <v>352</v>
      </c>
      <c r="G26" s="3" t="s">
        <v>81</v>
      </c>
      <c r="H26" s="5" t="s">
        <v>343</v>
      </c>
    </row>
    <row r="27" spans="1:8" x14ac:dyDescent="0.3">
      <c r="A27" s="135"/>
      <c r="B27" s="156"/>
      <c r="C27" s="3" t="s">
        <v>282</v>
      </c>
      <c r="D27" s="4">
        <f t="shared" si="5"/>
        <v>470.40000000000003</v>
      </c>
      <c r="E27" s="103">
        <f t="shared" si="1"/>
        <v>493.92000000000007</v>
      </c>
      <c r="F27" s="3" t="s">
        <v>291</v>
      </c>
      <c r="G27" s="3" t="s">
        <v>81</v>
      </c>
      <c r="H27" s="5" t="s">
        <v>22</v>
      </c>
    </row>
    <row r="28" spans="1:8" x14ac:dyDescent="0.3">
      <c r="A28" s="135"/>
      <c r="B28" s="156"/>
      <c r="C28" s="3" t="s">
        <v>282</v>
      </c>
      <c r="D28" s="4">
        <f t="shared" si="5"/>
        <v>470.40000000000003</v>
      </c>
      <c r="E28" s="103">
        <f t="shared" si="1"/>
        <v>493.92000000000007</v>
      </c>
      <c r="F28" s="3" t="s">
        <v>353</v>
      </c>
      <c r="G28" s="3" t="s">
        <v>81</v>
      </c>
      <c r="H28" s="5" t="s">
        <v>344</v>
      </c>
    </row>
    <row r="29" spans="1:8" x14ac:dyDescent="0.3">
      <c r="A29" s="135"/>
      <c r="B29" s="156"/>
      <c r="C29" s="3" t="s">
        <v>282</v>
      </c>
      <c r="D29" s="4">
        <f t="shared" si="5"/>
        <v>470.40000000000003</v>
      </c>
      <c r="E29" s="103">
        <f t="shared" si="1"/>
        <v>493.92000000000007</v>
      </c>
      <c r="F29" s="3" t="s">
        <v>200</v>
      </c>
      <c r="G29" s="3" t="s">
        <v>81</v>
      </c>
      <c r="H29" s="5" t="s">
        <v>24</v>
      </c>
    </row>
    <row r="30" spans="1:8" x14ac:dyDescent="0.3">
      <c r="A30" s="135"/>
      <c r="B30" s="157"/>
      <c r="C30" s="11" t="s">
        <v>282</v>
      </c>
      <c r="D30" s="12">
        <f t="shared" si="5"/>
        <v>470.40000000000003</v>
      </c>
      <c r="E30" s="13">
        <f t="shared" si="1"/>
        <v>493.92000000000007</v>
      </c>
      <c r="F30" s="11" t="s">
        <v>354</v>
      </c>
      <c r="G30" s="11" t="s">
        <v>81</v>
      </c>
      <c r="H30" s="14" t="s">
        <v>201</v>
      </c>
    </row>
    <row r="31" spans="1:8" x14ac:dyDescent="0.3">
      <c r="A31" s="135"/>
      <c r="B31" s="155">
        <v>6</v>
      </c>
      <c r="C31" s="7" t="s">
        <v>284</v>
      </c>
      <c r="D31" s="8">
        <f t="shared" si="4"/>
        <v>428.40000000000003</v>
      </c>
      <c r="E31" s="9">
        <f t="shared" si="1"/>
        <v>449.82000000000005</v>
      </c>
      <c r="F31" s="7" t="s">
        <v>180</v>
      </c>
      <c r="G31" s="7" t="s">
        <v>60</v>
      </c>
      <c r="H31" s="10" t="s">
        <v>76</v>
      </c>
    </row>
    <row r="32" spans="1:8" x14ac:dyDescent="0.3">
      <c r="A32" s="135"/>
      <c r="B32" s="156"/>
      <c r="C32" s="3" t="s">
        <v>284</v>
      </c>
      <c r="D32" s="4">
        <f t="shared" si="4"/>
        <v>428.40000000000003</v>
      </c>
      <c r="E32" s="103">
        <f t="shared" si="1"/>
        <v>449.82000000000005</v>
      </c>
      <c r="F32" s="3" t="s">
        <v>188</v>
      </c>
      <c r="G32" s="3" t="s">
        <v>60</v>
      </c>
      <c r="H32" s="5" t="s">
        <v>189</v>
      </c>
    </row>
    <row r="33" spans="1:8" x14ac:dyDescent="0.3">
      <c r="A33" s="135"/>
      <c r="B33" s="156"/>
      <c r="C33" s="3" t="s">
        <v>284</v>
      </c>
      <c r="D33" s="4">
        <f t="shared" si="4"/>
        <v>428.40000000000003</v>
      </c>
      <c r="E33" s="103">
        <f t="shared" si="1"/>
        <v>449.82000000000005</v>
      </c>
      <c r="F33" s="3" t="s">
        <v>236</v>
      </c>
      <c r="G33" s="3" t="s">
        <v>60</v>
      </c>
      <c r="H33" s="5" t="s">
        <v>38</v>
      </c>
    </row>
    <row r="34" spans="1:8" x14ac:dyDescent="0.3">
      <c r="A34" s="135"/>
      <c r="B34" s="156"/>
      <c r="C34" s="3" t="s">
        <v>284</v>
      </c>
      <c r="D34" s="4">
        <f t="shared" si="4"/>
        <v>428.40000000000003</v>
      </c>
      <c r="E34" s="103">
        <f t="shared" si="1"/>
        <v>449.82000000000005</v>
      </c>
      <c r="F34" s="3" t="s">
        <v>355</v>
      </c>
      <c r="G34" s="3" t="s">
        <v>60</v>
      </c>
      <c r="H34" s="5" t="s">
        <v>345</v>
      </c>
    </row>
    <row r="35" spans="1:8" x14ac:dyDescent="0.3">
      <c r="A35" s="135"/>
      <c r="B35" s="156"/>
      <c r="C35" s="3" t="s">
        <v>284</v>
      </c>
      <c r="D35" s="4">
        <f t="shared" si="4"/>
        <v>428.40000000000003</v>
      </c>
      <c r="E35" s="103">
        <f t="shared" si="1"/>
        <v>449.82000000000005</v>
      </c>
      <c r="F35" s="3" t="s">
        <v>356</v>
      </c>
      <c r="G35" s="3" t="s">
        <v>60</v>
      </c>
      <c r="H35" s="5" t="s">
        <v>25</v>
      </c>
    </row>
    <row r="36" spans="1:8" x14ac:dyDescent="0.3">
      <c r="A36" s="135"/>
      <c r="B36" s="157"/>
      <c r="C36" s="11" t="s">
        <v>284</v>
      </c>
      <c r="D36" s="12">
        <f t="shared" si="4"/>
        <v>428.40000000000003</v>
      </c>
      <c r="E36" s="13">
        <f t="shared" si="1"/>
        <v>449.82000000000005</v>
      </c>
      <c r="F36" s="11" t="s">
        <v>357</v>
      </c>
      <c r="G36" s="11" t="s">
        <v>60</v>
      </c>
      <c r="H36" s="14" t="s">
        <v>63</v>
      </c>
    </row>
    <row r="37" spans="1:8" x14ac:dyDescent="0.3">
      <c r="A37" s="135"/>
      <c r="B37" s="155">
        <v>7</v>
      </c>
      <c r="C37" s="7" t="s">
        <v>82</v>
      </c>
      <c r="D37" s="8">
        <f>0.92*B$3</f>
        <v>386.40000000000003</v>
      </c>
      <c r="E37" s="9">
        <f t="shared" si="1"/>
        <v>405.72</v>
      </c>
      <c r="F37" s="7" t="s">
        <v>358</v>
      </c>
      <c r="G37" s="7" t="s">
        <v>82</v>
      </c>
      <c r="H37" s="10" t="s">
        <v>39</v>
      </c>
    </row>
    <row r="38" spans="1:8" x14ac:dyDescent="0.3">
      <c r="A38" s="135"/>
      <c r="B38" s="156"/>
      <c r="C38" s="3" t="s">
        <v>82</v>
      </c>
      <c r="D38" s="4">
        <f t="shared" ref="D38:D41" si="6">0.92*B$3</f>
        <v>386.40000000000003</v>
      </c>
      <c r="E38" s="103">
        <f t="shared" si="1"/>
        <v>405.72</v>
      </c>
      <c r="F38" s="3" t="s">
        <v>359</v>
      </c>
      <c r="G38" s="3" t="s">
        <v>82</v>
      </c>
      <c r="H38" s="5" t="s">
        <v>293</v>
      </c>
    </row>
    <row r="39" spans="1:8" x14ac:dyDescent="0.3">
      <c r="A39" s="135"/>
      <c r="B39" s="156"/>
      <c r="C39" s="3" t="s">
        <v>82</v>
      </c>
      <c r="D39" s="4">
        <f t="shared" si="6"/>
        <v>386.40000000000003</v>
      </c>
      <c r="E39" s="103">
        <f t="shared" si="1"/>
        <v>405.72</v>
      </c>
      <c r="F39" s="3" t="s">
        <v>360</v>
      </c>
      <c r="G39" s="3" t="s">
        <v>82</v>
      </c>
      <c r="H39" s="5" t="s">
        <v>26</v>
      </c>
    </row>
    <row r="40" spans="1:8" x14ac:dyDescent="0.3">
      <c r="A40" s="135"/>
      <c r="B40" s="156"/>
      <c r="C40" s="3" t="s">
        <v>82</v>
      </c>
      <c r="D40" s="4">
        <f t="shared" si="6"/>
        <v>386.40000000000003</v>
      </c>
      <c r="E40" s="103">
        <f t="shared" si="1"/>
        <v>405.72</v>
      </c>
      <c r="F40" s="3" t="s">
        <v>361</v>
      </c>
      <c r="G40" s="3" t="s">
        <v>82</v>
      </c>
      <c r="H40" s="5" t="s">
        <v>162</v>
      </c>
    </row>
    <row r="41" spans="1:8" x14ac:dyDescent="0.3">
      <c r="A41" s="135"/>
      <c r="B41" s="157"/>
      <c r="C41" s="11" t="s">
        <v>82</v>
      </c>
      <c r="D41" s="12">
        <f t="shared" si="6"/>
        <v>386.40000000000003</v>
      </c>
      <c r="E41" s="13">
        <f t="shared" si="1"/>
        <v>405.72</v>
      </c>
      <c r="F41" s="11" t="s">
        <v>362</v>
      </c>
      <c r="G41" s="11" t="s">
        <v>82</v>
      </c>
      <c r="H41" s="14" t="s">
        <v>27</v>
      </c>
    </row>
    <row r="42" spans="1:8" x14ac:dyDescent="0.3">
      <c r="A42" s="135"/>
      <c r="B42" s="155">
        <v>8</v>
      </c>
      <c r="C42" s="7" t="s">
        <v>60</v>
      </c>
      <c r="D42" s="8">
        <f>0.85*B$3</f>
        <v>357</v>
      </c>
      <c r="E42" s="9">
        <f t="shared" si="1"/>
        <v>374.85</v>
      </c>
      <c r="F42" s="7" t="s">
        <v>121</v>
      </c>
      <c r="G42" s="7" t="s">
        <v>284</v>
      </c>
      <c r="H42" s="10" t="s">
        <v>294</v>
      </c>
    </row>
    <row r="43" spans="1:8" x14ac:dyDescent="0.3">
      <c r="A43" s="135"/>
      <c r="B43" s="156"/>
      <c r="C43" s="3" t="s">
        <v>60</v>
      </c>
      <c r="D43" s="4">
        <f t="shared" ref="D43:D45" si="7">0.85*B$3</f>
        <v>357</v>
      </c>
      <c r="E43" s="103">
        <f t="shared" si="1"/>
        <v>374.85</v>
      </c>
      <c r="F43" s="3" t="s">
        <v>363</v>
      </c>
      <c r="G43" s="3" t="s">
        <v>284</v>
      </c>
      <c r="H43" s="5" t="s">
        <v>77</v>
      </c>
    </row>
    <row r="44" spans="1:8" x14ac:dyDescent="0.3">
      <c r="A44" s="135"/>
      <c r="B44" s="156"/>
      <c r="C44" s="3" t="s">
        <v>60</v>
      </c>
      <c r="D44" s="4">
        <f t="shared" si="7"/>
        <v>357</v>
      </c>
      <c r="E44" s="103">
        <f t="shared" si="1"/>
        <v>374.85</v>
      </c>
      <c r="F44" s="3" t="s">
        <v>122</v>
      </c>
      <c r="G44" s="3" t="s">
        <v>284</v>
      </c>
      <c r="H44" s="5" t="s">
        <v>238</v>
      </c>
    </row>
    <row r="45" spans="1:8" x14ac:dyDescent="0.3">
      <c r="A45" s="135"/>
      <c r="B45" s="157"/>
      <c r="C45" s="11" t="s">
        <v>60</v>
      </c>
      <c r="D45" s="12">
        <f t="shared" si="7"/>
        <v>357</v>
      </c>
      <c r="E45" s="13">
        <f t="shared" si="1"/>
        <v>374.85</v>
      </c>
      <c r="F45" s="11" t="s">
        <v>364</v>
      </c>
      <c r="G45" s="11" t="s">
        <v>284</v>
      </c>
      <c r="H45" s="14" t="s">
        <v>28</v>
      </c>
    </row>
    <row r="46" spans="1:8" x14ac:dyDescent="0.3">
      <c r="A46" s="135"/>
      <c r="B46" s="155">
        <v>9</v>
      </c>
      <c r="C46" s="7" t="s">
        <v>81</v>
      </c>
      <c r="D46" s="8">
        <f>0.8*B$3</f>
        <v>336</v>
      </c>
      <c r="E46" s="9">
        <f t="shared" si="1"/>
        <v>352.8</v>
      </c>
      <c r="F46" s="7" t="s">
        <v>365</v>
      </c>
      <c r="G46" s="7" t="s">
        <v>282</v>
      </c>
      <c r="H46" s="10" t="s">
        <v>64</v>
      </c>
    </row>
    <row r="47" spans="1:8" x14ac:dyDescent="0.3">
      <c r="A47" s="135"/>
      <c r="B47" s="156"/>
      <c r="C47" s="3" t="s">
        <v>81</v>
      </c>
      <c r="D47" s="4">
        <f t="shared" ref="D47:D48" si="8">0.8*B$3</f>
        <v>336</v>
      </c>
      <c r="E47" s="103">
        <f t="shared" si="1"/>
        <v>352.8</v>
      </c>
      <c r="F47" s="3" t="s">
        <v>366</v>
      </c>
      <c r="G47" s="3" t="s">
        <v>282</v>
      </c>
      <c r="H47" s="5" t="s">
        <v>66</v>
      </c>
    </row>
    <row r="48" spans="1:8" ht="15" thickBot="1" x14ac:dyDescent="0.35">
      <c r="A48" s="143"/>
      <c r="B48" s="160"/>
      <c r="C48" s="120" t="s">
        <v>81</v>
      </c>
      <c r="D48" s="124">
        <f t="shared" si="8"/>
        <v>336</v>
      </c>
      <c r="E48" s="125">
        <f t="shared" si="1"/>
        <v>352.8</v>
      </c>
      <c r="F48" s="120" t="s">
        <v>108</v>
      </c>
      <c r="G48" s="120" t="s">
        <v>118</v>
      </c>
      <c r="H48" s="121" t="s">
        <v>67</v>
      </c>
    </row>
    <row r="49" spans="1:8" x14ac:dyDescent="0.3">
      <c r="A49" s="154">
        <v>2</v>
      </c>
      <c r="B49" s="158">
        <v>1</v>
      </c>
      <c r="C49" s="34" t="s">
        <v>81</v>
      </c>
      <c r="D49" s="37">
        <f>0.8*B$3</f>
        <v>336</v>
      </c>
      <c r="E49" s="117">
        <f>1.05*D49</f>
        <v>352.8</v>
      </c>
      <c r="F49" s="34" t="s">
        <v>141</v>
      </c>
      <c r="G49" s="34" t="s">
        <v>282</v>
      </c>
      <c r="H49" s="38" t="s">
        <v>239</v>
      </c>
    </row>
    <row r="50" spans="1:8" x14ac:dyDescent="0.3">
      <c r="A50" s="135"/>
      <c r="B50" s="157"/>
      <c r="C50" s="11" t="s">
        <v>81</v>
      </c>
      <c r="D50" s="12">
        <f t="shared" ref="D50" si="9">0.8*B$3</f>
        <v>336</v>
      </c>
      <c r="E50" s="13">
        <f t="shared" si="1"/>
        <v>352.8</v>
      </c>
      <c r="F50" s="11" t="s">
        <v>369</v>
      </c>
      <c r="G50" s="11" t="s">
        <v>282</v>
      </c>
      <c r="H50" s="14" t="s">
        <v>40</v>
      </c>
    </row>
    <row r="51" spans="1:8" x14ac:dyDescent="0.3">
      <c r="A51" s="135"/>
      <c r="B51" s="155">
        <v>2</v>
      </c>
      <c r="C51" s="7" t="s">
        <v>60</v>
      </c>
      <c r="D51" s="8">
        <f>0.85*B$3</f>
        <v>357</v>
      </c>
      <c r="E51" s="9">
        <f t="shared" si="1"/>
        <v>374.85</v>
      </c>
      <c r="F51" s="7" t="s">
        <v>370</v>
      </c>
      <c r="G51" s="7" t="s">
        <v>284</v>
      </c>
      <c r="H51" s="10" t="s">
        <v>65</v>
      </c>
    </row>
    <row r="52" spans="1:8" x14ac:dyDescent="0.3">
      <c r="A52" s="135"/>
      <c r="B52" s="156"/>
      <c r="C52" s="3" t="s">
        <v>60</v>
      </c>
      <c r="D52" s="4">
        <f t="shared" ref="D52:D53" si="10">0.85*B$3</f>
        <v>357</v>
      </c>
      <c r="E52" s="103">
        <f t="shared" si="1"/>
        <v>374.85</v>
      </c>
      <c r="F52" s="3" t="s">
        <v>371</v>
      </c>
      <c r="G52" s="3" t="s">
        <v>284</v>
      </c>
      <c r="H52" s="5" t="s">
        <v>31</v>
      </c>
    </row>
    <row r="53" spans="1:8" x14ac:dyDescent="0.3">
      <c r="A53" s="135"/>
      <c r="B53" s="157"/>
      <c r="C53" s="11" t="s">
        <v>60</v>
      </c>
      <c r="D53" s="12">
        <f t="shared" si="10"/>
        <v>357</v>
      </c>
      <c r="E53" s="13">
        <f t="shared" si="1"/>
        <v>374.85</v>
      </c>
      <c r="F53" s="11" t="s">
        <v>152</v>
      </c>
      <c r="G53" s="11" t="s">
        <v>284</v>
      </c>
      <c r="H53" s="14" t="s">
        <v>16</v>
      </c>
    </row>
    <row r="54" spans="1:8" x14ac:dyDescent="0.3">
      <c r="A54" s="135"/>
      <c r="B54" s="155">
        <v>3</v>
      </c>
      <c r="C54" s="7" t="s">
        <v>82</v>
      </c>
      <c r="D54" s="8">
        <f>0.92*B$3</f>
        <v>386.40000000000003</v>
      </c>
      <c r="E54" s="9">
        <f t="shared" si="1"/>
        <v>405.72</v>
      </c>
      <c r="F54" s="7" t="s">
        <v>372</v>
      </c>
      <c r="G54" s="7" t="s">
        <v>82</v>
      </c>
      <c r="H54" s="10" t="s">
        <v>32</v>
      </c>
    </row>
    <row r="55" spans="1:8" x14ac:dyDescent="0.3">
      <c r="A55" s="135"/>
      <c r="B55" s="156"/>
      <c r="C55" s="3" t="s">
        <v>82</v>
      </c>
      <c r="D55" s="4">
        <f t="shared" ref="D55:D57" si="11">0.92*B$3</f>
        <v>386.40000000000003</v>
      </c>
      <c r="E55" s="103">
        <f t="shared" si="1"/>
        <v>405.72</v>
      </c>
      <c r="F55" s="3" t="s">
        <v>295</v>
      </c>
      <c r="G55" s="3" t="s">
        <v>82</v>
      </c>
      <c r="H55" s="5" t="s">
        <v>14</v>
      </c>
    </row>
    <row r="56" spans="1:8" x14ac:dyDescent="0.3">
      <c r="A56" s="135"/>
      <c r="B56" s="156"/>
      <c r="C56" s="3" t="s">
        <v>82</v>
      </c>
      <c r="D56" s="4">
        <f t="shared" si="11"/>
        <v>386.40000000000003</v>
      </c>
      <c r="E56" s="103">
        <f t="shared" si="1"/>
        <v>405.72</v>
      </c>
      <c r="F56" s="3" t="s">
        <v>212</v>
      </c>
      <c r="G56" s="3" t="s">
        <v>82</v>
      </c>
      <c r="H56" s="5" t="s">
        <v>33</v>
      </c>
    </row>
    <row r="57" spans="1:8" x14ac:dyDescent="0.3">
      <c r="A57" s="135"/>
      <c r="B57" s="157"/>
      <c r="C57" s="11" t="s">
        <v>82</v>
      </c>
      <c r="D57" s="12">
        <f t="shared" si="11"/>
        <v>386.40000000000003</v>
      </c>
      <c r="E57" s="13">
        <f t="shared" si="1"/>
        <v>405.72</v>
      </c>
      <c r="F57" s="11" t="s">
        <v>213</v>
      </c>
      <c r="G57" s="11" t="s">
        <v>82</v>
      </c>
      <c r="H57" s="14" t="s">
        <v>111</v>
      </c>
    </row>
    <row r="58" spans="1:8" x14ac:dyDescent="0.3">
      <c r="A58" s="135"/>
      <c r="B58" s="155">
        <v>4</v>
      </c>
      <c r="C58" s="7" t="s">
        <v>284</v>
      </c>
      <c r="D58" s="8">
        <f>1.02*B$3</f>
        <v>428.40000000000003</v>
      </c>
      <c r="E58" s="9">
        <f t="shared" si="1"/>
        <v>449.82000000000005</v>
      </c>
      <c r="F58" s="7" t="s">
        <v>373</v>
      </c>
      <c r="G58" s="7" t="s">
        <v>60</v>
      </c>
      <c r="H58" s="10" t="s">
        <v>34</v>
      </c>
    </row>
    <row r="59" spans="1:8" x14ac:dyDescent="0.3">
      <c r="A59" s="135"/>
      <c r="B59" s="156"/>
      <c r="C59" s="3" t="s">
        <v>284</v>
      </c>
      <c r="D59" s="4">
        <f t="shared" ref="D59:D62" si="12">1.02*B$3</f>
        <v>428.40000000000003</v>
      </c>
      <c r="E59" s="103">
        <f t="shared" si="1"/>
        <v>449.82000000000005</v>
      </c>
      <c r="F59" s="3" t="s">
        <v>215</v>
      </c>
      <c r="G59" s="3" t="s">
        <v>60</v>
      </c>
      <c r="H59" s="5" t="s">
        <v>164</v>
      </c>
    </row>
    <row r="60" spans="1:8" x14ac:dyDescent="0.3">
      <c r="A60" s="135"/>
      <c r="B60" s="156"/>
      <c r="C60" s="3" t="s">
        <v>284</v>
      </c>
      <c r="D60" s="4">
        <f t="shared" si="12"/>
        <v>428.40000000000003</v>
      </c>
      <c r="E60" s="103">
        <f t="shared" si="1"/>
        <v>449.82000000000005</v>
      </c>
      <c r="F60" s="3" t="s">
        <v>374</v>
      </c>
      <c r="G60" s="3" t="s">
        <v>60</v>
      </c>
      <c r="H60" s="5" t="s">
        <v>41</v>
      </c>
    </row>
    <row r="61" spans="1:8" x14ac:dyDescent="0.3">
      <c r="A61" s="135"/>
      <c r="B61" s="156"/>
      <c r="C61" s="3" t="s">
        <v>284</v>
      </c>
      <c r="D61" s="4">
        <f t="shared" si="12"/>
        <v>428.40000000000003</v>
      </c>
      <c r="E61" s="103">
        <f t="shared" si="1"/>
        <v>449.82000000000005</v>
      </c>
      <c r="F61" s="3" t="s">
        <v>375</v>
      </c>
      <c r="G61" s="3" t="s">
        <v>60</v>
      </c>
      <c r="H61" s="5" t="s">
        <v>297</v>
      </c>
    </row>
    <row r="62" spans="1:8" x14ac:dyDescent="0.3">
      <c r="A62" s="135"/>
      <c r="B62" s="157"/>
      <c r="C62" s="11" t="s">
        <v>284</v>
      </c>
      <c r="D62" s="12">
        <f t="shared" si="12"/>
        <v>428.40000000000003</v>
      </c>
      <c r="E62" s="13">
        <f t="shared" si="1"/>
        <v>449.82000000000005</v>
      </c>
      <c r="F62" s="11" t="s">
        <v>376</v>
      </c>
      <c r="G62" s="11" t="s">
        <v>60</v>
      </c>
      <c r="H62" s="14" t="s">
        <v>35</v>
      </c>
    </row>
    <row r="63" spans="1:8" x14ac:dyDescent="0.3">
      <c r="A63" s="135"/>
      <c r="B63" s="155">
        <v>5</v>
      </c>
      <c r="C63" s="7" t="s">
        <v>282</v>
      </c>
      <c r="D63" s="8">
        <f>1.12*B$3</f>
        <v>470.40000000000003</v>
      </c>
      <c r="E63" s="9">
        <f t="shared" si="1"/>
        <v>493.92000000000007</v>
      </c>
      <c r="F63" s="7" t="s">
        <v>377</v>
      </c>
      <c r="G63" s="7" t="s">
        <v>81</v>
      </c>
      <c r="H63" s="10" t="s">
        <v>165</v>
      </c>
    </row>
    <row r="64" spans="1:8" x14ac:dyDescent="0.3">
      <c r="A64" s="135"/>
      <c r="B64" s="156"/>
      <c r="C64" s="3" t="s">
        <v>282</v>
      </c>
      <c r="D64" s="4">
        <f t="shared" ref="D64:D68" si="13">1.12*B$3</f>
        <v>470.40000000000003</v>
      </c>
      <c r="E64" s="103">
        <f t="shared" si="1"/>
        <v>493.92000000000007</v>
      </c>
      <c r="F64" s="3" t="s">
        <v>143</v>
      </c>
      <c r="G64" s="3" t="s">
        <v>81</v>
      </c>
      <c r="H64" s="5" t="s">
        <v>36</v>
      </c>
    </row>
    <row r="65" spans="1:8" x14ac:dyDescent="0.3">
      <c r="A65" s="135"/>
      <c r="B65" s="156"/>
      <c r="C65" s="3" t="s">
        <v>282</v>
      </c>
      <c r="D65" s="4">
        <f t="shared" si="13"/>
        <v>470.40000000000003</v>
      </c>
      <c r="E65" s="103">
        <f t="shared" si="1"/>
        <v>493.92000000000007</v>
      </c>
      <c r="F65" s="3" t="s">
        <v>378</v>
      </c>
      <c r="G65" s="3" t="s">
        <v>81</v>
      </c>
      <c r="H65" s="5" t="s">
        <v>299</v>
      </c>
    </row>
    <row r="66" spans="1:8" x14ac:dyDescent="0.3">
      <c r="A66" s="135"/>
      <c r="B66" s="156"/>
      <c r="C66" s="3" t="s">
        <v>282</v>
      </c>
      <c r="D66" s="4">
        <f t="shared" si="13"/>
        <v>470.40000000000003</v>
      </c>
      <c r="E66" s="103">
        <f t="shared" ref="E66:E82" si="14">1.05*D66</f>
        <v>493.92000000000007</v>
      </c>
      <c r="F66" s="3" t="s">
        <v>379</v>
      </c>
      <c r="G66" s="3" t="s">
        <v>81</v>
      </c>
      <c r="H66" s="5" t="s">
        <v>42</v>
      </c>
    </row>
    <row r="67" spans="1:8" x14ac:dyDescent="0.3">
      <c r="A67" s="135"/>
      <c r="B67" s="156"/>
      <c r="C67" s="3" t="s">
        <v>282</v>
      </c>
      <c r="D67" s="4">
        <f t="shared" si="13"/>
        <v>470.40000000000003</v>
      </c>
      <c r="E67" s="103">
        <f t="shared" si="14"/>
        <v>493.92000000000007</v>
      </c>
      <c r="F67" s="3" t="s">
        <v>380</v>
      </c>
      <c r="G67" s="3" t="s">
        <v>81</v>
      </c>
      <c r="H67" s="5" t="s">
        <v>300</v>
      </c>
    </row>
    <row r="68" spans="1:8" x14ac:dyDescent="0.3">
      <c r="A68" s="135"/>
      <c r="B68" s="157"/>
      <c r="C68" s="11" t="s">
        <v>282</v>
      </c>
      <c r="D68" s="12">
        <f t="shared" si="13"/>
        <v>470.40000000000003</v>
      </c>
      <c r="E68" s="13">
        <f t="shared" si="14"/>
        <v>493.92000000000007</v>
      </c>
      <c r="F68" s="11" t="s">
        <v>381</v>
      </c>
      <c r="G68" s="11" t="s">
        <v>81</v>
      </c>
      <c r="H68" s="14" t="s">
        <v>43</v>
      </c>
    </row>
    <row r="69" spans="1:8" x14ac:dyDescent="0.3">
      <c r="A69" s="135"/>
      <c r="B69" s="155">
        <v>6</v>
      </c>
      <c r="C69" s="7" t="s">
        <v>284</v>
      </c>
      <c r="D69" s="8">
        <f t="shared" ref="D69:D73" si="15">1.02*B$3</f>
        <v>428.40000000000003</v>
      </c>
      <c r="E69" s="9">
        <f t="shared" si="14"/>
        <v>449.82000000000005</v>
      </c>
      <c r="F69" s="7" t="s">
        <v>382</v>
      </c>
      <c r="G69" s="7" t="s">
        <v>60</v>
      </c>
      <c r="H69" s="10" t="s">
        <v>166</v>
      </c>
    </row>
    <row r="70" spans="1:8" x14ac:dyDescent="0.3">
      <c r="A70" s="135"/>
      <c r="B70" s="156"/>
      <c r="C70" s="3" t="s">
        <v>284</v>
      </c>
      <c r="D70" s="4">
        <f t="shared" si="15"/>
        <v>428.40000000000003</v>
      </c>
      <c r="E70" s="103">
        <f t="shared" si="14"/>
        <v>449.82000000000005</v>
      </c>
      <c r="F70" s="3" t="s">
        <v>327</v>
      </c>
      <c r="G70" s="3" t="s">
        <v>60</v>
      </c>
      <c r="H70" s="5" t="s">
        <v>72</v>
      </c>
    </row>
    <row r="71" spans="1:8" x14ac:dyDescent="0.3">
      <c r="A71" s="135"/>
      <c r="B71" s="156"/>
      <c r="C71" s="3" t="s">
        <v>284</v>
      </c>
      <c r="D71" s="4">
        <f t="shared" si="15"/>
        <v>428.40000000000003</v>
      </c>
      <c r="E71" s="103">
        <f t="shared" si="14"/>
        <v>449.82000000000005</v>
      </c>
      <c r="F71" s="3" t="s">
        <v>383</v>
      </c>
      <c r="G71" s="3" t="s">
        <v>60</v>
      </c>
      <c r="H71" s="5" t="s">
        <v>301</v>
      </c>
    </row>
    <row r="72" spans="1:8" x14ac:dyDescent="0.3">
      <c r="A72" s="135"/>
      <c r="B72" s="156"/>
      <c r="C72" s="3" t="s">
        <v>284</v>
      </c>
      <c r="D72" s="4">
        <f t="shared" si="15"/>
        <v>428.40000000000003</v>
      </c>
      <c r="E72" s="103">
        <f t="shared" si="14"/>
        <v>449.82000000000005</v>
      </c>
      <c r="F72" s="3" t="s">
        <v>328</v>
      </c>
      <c r="G72" s="3" t="s">
        <v>60</v>
      </c>
      <c r="H72" s="5" t="s">
        <v>44</v>
      </c>
    </row>
    <row r="73" spans="1:8" x14ac:dyDescent="0.3">
      <c r="A73" s="135"/>
      <c r="B73" s="157"/>
      <c r="C73" s="11" t="s">
        <v>284</v>
      </c>
      <c r="D73" s="12">
        <f t="shared" si="15"/>
        <v>428.40000000000003</v>
      </c>
      <c r="E73" s="13">
        <f t="shared" si="14"/>
        <v>449.82000000000005</v>
      </c>
      <c r="F73" s="11" t="s">
        <v>384</v>
      </c>
      <c r="G73" s="11" t="s">
        <v>60</v>
      </c>
      <c r="H73" s="14" t="s">
        <v>167</v>
      </c>
    </row>
    <row r="74" spans="1:8" x14ac:dyDescent="0.3">
      <c r="A74" s="135"/>
      <c r="B74" s="155">
        <v>7</v>
      </c>
      <c r="C74" s="7" t="s">
        <v>82</v>
      </c>
      <c r="D74" s="8">
        <f>0.92*B$3</f>
        <v>386.40000000000003</v>
      </c>
      <c r="E74" s="9">
        <f t="shared" si="14"/>
        <v>405.72</v>
      </c>
      <c r="F74" s="7" t="s">
        <v>385</v>
      </c>
      <c r="G74" s="7" t="s">
        <v>82</v>
      </c>
      <c r="H74" s="10" t="s">
        <v>45</v>
      </c>
    </row>
    <row r="75" spans="1:8" x14ac:dyDescent="0.3">
      <c r="A75" s="135"/>
      <c r="B75" s="156"/>
      <c r="C75" s="3" t="s">
        <v>82</v>
      </c>
      <c r="D75" s="4">
        <f t="shared" ref="D75:D77" si="16">0.92*B$3</f>
        <v>386.40000000000003</v>
      </c>
      <c r="E75" s="103">
        <f t="shared" si="14"/>
        <v>405.72</v>
      </c>
      <c r="F75" s="3" t="s">
        <v>386</v>
      </c>
      <c r="G75" s="3" t="s">
        <v>82</v>
      </c>
      <c r="H75" s="5" t="s">
        <v>302</v>
      </c>
    </row>
    <row r="76" spans="1:8" x14ac:dyDescent="0.3">
      <c r="A76" s="135"/>
      <c r="B76" s="156"/>
      <c r="C76" s="3" t="s">
        <v>82</v>
      </c>
      <c r="D76" s="4">
        <f t="shared" si="16"/>
        <v>386.40000000000003</v>
      </c>
      <c r="E76" s="103">
        <f t="shared" si="14"/>
        <v>405.72</v>
      </c>
      <c r="F76" s="3" t="s">
        <v>330</v>
      </c>
      <c r="G76" s="3" t="s">
        <v>82</v>
      </c>
      <c r="H76" s="5" t="s">
        <v>47</v>
      </c>
    </row>
    <row r="77" spans="1:8" x14ac:dyDescent="0.3">
      <c r="A77" s="135"/>
      <c r="B77" s="157"/>
      <c r="C77" s="11" t="s">
        <v>82</v>
      </c>
      <c r="D77" s="12">
        <f t="shared" si="16"/>
        <v>386.40000000000003</v>
      </c>
      <c r="E77" s="13">
        <f t="shared" si="14"/>
        <v>405.72</v>
      </c>
      <c r="F77" s="11" t="s">
        <v>387</v>
      </c>
      <c r="G77" s="11" t="s">
        <v>82</v>
      </c>
      <c r="H77" s="14" t="s">
        <v>97</v>
      </c>
    </row>
    <row r="78" spans="1:8" x14ac:dyDescent="0.3">
      <c r="A78" s="135"/>
      <c r="B78" s="155">
        <v>8</v>
      </c>
      <c r="C78" s="7" t="s">
        <v>60</v>
      </c>
      <c r="D78" s="8">
        <f>0.85*B$3</f>
        <v>357</v>
      </c>
      <c r="E78" s="9">
        <f t="shared" si="14"/>
        <v>374.85</v>
      </c>
      <c r="F78" s="7" t="s">
        <v>388</v>
      </c>
      <c r="G78" s="7" t="s">
        <v>284</v>
      </c>
      <c r="H78" s="10" t="s">
        <v>73</v>
      </c>
    </row>
    <row r="79" spans="1:8" x14ac:dyDescent="0.3">
      <c r="A79" s="135"/>
      <c r="B79" s="156"/>
      <c r="C79" s="3" t="s">
        <v>60</v>
      </c>
      <c r="D79" s="4">
        <f t="shared" ref="D79:D80" si="17">0.85*B$3</f>
        <v>357</v>
      </c>
      <c r="E79" s="103">
        <f t="shared" si="14"/>
        <v>374.85</v>
      </c>
      <c r="F79" s="3" t="s">
        <v>242</v>
      </c>
      <c r="G79" s="3" t="s">
        <v>284</v>
      </c>
      <c r="H79" s="5" t="s">
        <v>133</v>
      </c>
    </row>
    <row r="80" spans="1:8" x14ac:dyDescent="0.3">
      <c r="A80" s="135"/>
      <c r="B80" s="157"/>
      <c r="C80" s="11" t="s">
        <v>60</v>
      </c>
      <c r="D80" s="12">
        <f t="shared" si="17"/>
        <v>357</v>
      </c>
      <c r="E80" s="13">
        <f t="shared" si="14"/>
        <v>374.85</v>
      </c>
      <c r="F80" s="11" t="s">
        <v>389</v>
      </c>
      <c r="G80" s="11" t="s">
        <v>284</v>
      </c>
      <c r="H80" s="14" t="s">
        <v>49</v>
      </c>
    </row>
    <row r="81" spans="1:8" x14ac:dyDescent="0.3">
      <c r="A81" s="135"/>
      <c r="B81" s="155">
        <v>9</v>
      </c>
      <c r="C81" s="7" t="s">
        <v>81</v>
      </c>
      <c r="D81" s="8">
        <f>0.8*B$3</f>
        <v>336</v>
      </c>
      <c r="E81" s="9">
        <f t="shared" si="14"/>
        <v>352.8</v>
      </c>
      <c r="F81" s="7" t="s">
        <v>390</v>
      </c>
      <c r="G81" s="7" t="s">
        <v>282</v>
      </c>
      <c r="H81" s="10" t="s">
        <v>134</v>
      </c>
    </row>
    <row r="82" spans="1:8" ht="15" thickBot="1" x14ac:dyDescent="0.35">
      <c r="A82" s="141"/>
      <c r="B82" s="159"/>
      <c r="C82" s="41" t="s">
        <v>81</v>
      </c>
      <c r="D82" s="126">
        <f t="shared" ref="D82" si="18">0.8*B$3</f>
        <v>336</v>
      </c>
      <c r="E82" s="127">
        <f t="shared" si="14"/>
        <v>352.8</v>
      </c>
      <c r="F82" s="41" t="s">
        <v>367</v>
      </c>
      <c r="G82" s="41" t="s">
        <v>368</v>
      </c>
      <c r="H82" s="42" t="s">
        <v>80</v>
      </c>
    </row>
    <row r="83" spans="1:8" x14ac:dyDescent="0.3">
      <c r="A83" s="134">
        <v>3</v>
      </c>
      <c r="B83" s="122">
        <v>1</v>
      </c>
      <c r="C83" s="32" t="s">
        <v>81</v>
      </c>
      <c r="D83" s="27">
        <f>0.8*B$3</f>
        <v>336</v>
      </c>
      <c r="E83" s="28">
        <f>1.05*D83</f>
        <v>352.8</v>
      </c>
      <c r="F83" s="32" t="s">
        <v>399</v>
      </c>
      <c r="G83" s="32" t="s">
        <v>282</v>
      </c>
      <c r="H83" s="46" t="s">
        <v>391</v>
      </c>
    </row>
    <row r="84" spans="1:8" x14ac:dyDescent="0.3">
      <c r="A84" s="135"/>
      <c r="B84" s="155">
        <v>2</v>
      </c>
      <c r="C84" s="7" t="s">
        <v>60</v>
      </c>
      <c r="D84" s="8">
        <f>0.85*B$3</f>
        <v>357</v>
      </c>
      <c r="E84" s="9">
        <f t="shared" ref="E84:E107" si="19">1.05*D84</f>
        <v>374.85</v>
      </c>
      <c r="F84" s="7" t="s">
        <v>400</v>
      </c>
      <c r="G84" s="7" t="s">
        <v>284</v>
      </c>
      <c r="H84" s="10" t="s">
        <v>51</v>
      </c>
    </row>
    <row r="85" spans="1:8" x14ac:dyDescent="0.3">
      <c r="A85" s="135"/>
      <c r="B85" s="157"/>
      <c r="C85" s="11" t="s">
        <v>60</v>
      </c>
      <c r="D85" s="12">
        <f t="shared" ref="D85" si="20">0.85*B$3</f>
        <v>357</v>
      </c>
      <c r="E85" s="13">
        <f t="shared" si="19"/>
        <v>374.85</v>
      </c>
      <c r="F85" s="11" t="s">
        <v>401</v>
      </c>
      <c r="G85" s="11" t="s">
        <v>284</v>
      </c>
      <c r="H85" s="14" t="s">
        <v>169</v>
      </c>
    </row>
    <row r="86" spans="1:8" x14ac:dyDescent="0.3">
      <c r="A86" s="135"/>
      <c r="B86" s="155">
        <v>3</v>
      </c>
      <c r="C86" s="7" t="s">
        <v>82</v>
      </c>
      <c r="D86" s="8">
        <f>0.92*B$3</f>
        <v>386.40000000000003</v>
      </c>
      <c r="E86" s="9">
        <f t="shared" si="19"/>
        <v>405.72</v>
      </c>
      <c r="F86" s="7" t="s">
        <v>402</v>
      </c>
      <c r="G86" s="7" t="s">
        <v>82</v>
      </c>
      <c r="H86" s="10" t="s">
        <v>52</v>
      </c>
    </row>
    <row r="87" spans="1:8" x14ac:dyDescent="0.3">
      <c r="A87" s="135"/>
      <c r="B87" s="156"/>
      <c r="C87" s="3" t="s">
        <v>82</v>
      </c>
      <c r="D87" s="4">
        <f t="shared" ref="D87:D88" si="21">0.92*B$3</f>
        <v>386.40000000000003</v>
      </c>
      <c r="E87" s="103">
        <f t="shared" si="19"/>
        <v>405.72</v>
      </c>
      <c r="F87" s="3" t="s">
        <v>403</v>
      </c>
      <c r="G87" s="3" t="s">
        <v>82</v>
      </c>
      <c r="H87" s="5" t="s">
        <v>392</v>
      </c>
    </row>
    <row r="88" spans="1:8" x14ac:dyDescent="0.3">
      <c r="A88" s="135"/>
      <c r="B88" s="157"/>
      <c r="C88" s="11" t="s">
        <v>82</v>
      </c>
      <c r="D88" s="12">
        <f t="shared" si="21"/>
        <v>386.40000000000003</v>
      </c>
      <c r="E88" s="13">
        <f t="shared" si="19"/>
        <v>405.72</v>
      </c>
      <c r="F88" s="11" t="s">
        <v>137</v>
      </c>
      <c r="G88" s="11" t="s">
        <v>82</v>
      </c>
      <c r="H88" s="14" t="s">
        <v>308</v>
      </c>
    </row>
    <row r="89" spans="1:8" x14ac:dyDescent="0.3">
      <c r="A89" s="135"/>
      <c r="B89" s="155">
        <v>4</v>
      </c>
      <c r="C89" s="7" t="s">
        <v>284</v>
      </c>
      <c r="D89" s="8">
        <f>1.02*B$3</f>
        <v>428.40000000000003</v>
      </c>
      <c r="E89" s="9">
        <f t="shared" si="19"/>
        <v>449.82000000000005</v>
      </c>
      <c r="F89" s="7" t="s">
        <v>245</v>
      </c>
      <c r="G89" s="7" t="s">
        <v>60</v>
      </c>
      <c r="H89" s="10" t="s">
        <v>393</v>
      </c>
    </row>
    <row r="90" spans="1:8" x14ac:dyDescent="0.3">
      <c r="A90" s="135"/>
      <c r="B90" s="156"/>
      <c r="C90" s="3" t="s">
        <v>284</v>
      </c>
      <c r="D90" s="4">
        <f t="shared" ref="D90:D92" si="22">1.02*B$3</f>
        <v>428.40000000000003</v>
      </c>
      <c r="E90" s="103">
        <f t="shared" si="19"/>
        <v>449.82000000000005</v>
      </c>
      <c r="F90" s="3" t="s">
        <v>267</v>
      </c>
      <c r="G90" s="3" t="s">
        <v>60</v>
      </c>
      <c r="H90" s="5" t="s">
        <v>56</v>
      </c>
    </row>
    <row r="91" spans="1:8" x14ac:dyDescent="0.3">
      <c r="A91" s="135"/>
      <c r="B91" s="160"/>
      <c r="C91" s="120" t="s">
        <v>284</v>
      </c>
      <c r="D91" s="124">
        <f>D90</f>
        <v>428.40000000000003</v>
      </c>
      <c r="E91" s="103">
        <f t="shared" si="19"/>
        <v>449.82000000000005</v>
      </c>
      <c r="F91" s="120" t="s">
        <v>404</v>
      </c>
      <c r="G91" s="120" t="s">
        <v>60</v>
      </c>
      <c r="H91" s="121" t="s">
        <v>170</v>
      </c>
    </row>
    <row r="92" spans="1:8" x14ac:dyDescent="0.3">
      <c r="A92" s="135"/>
      <c r="B92" s="157"/>
      <c r="C92" s="11" t="s">
        <v>284</v>
      </c>
      <c r="D92" s="12">
        <f t="shared" si="22"/>
        <v>428.40000000000003</v>
      </c>
      <c r="E92" s="13">
        <f t="shared" si="19"/>
        <v>449.82000000000005</v>
      </c>
      <c r="F92" s="11" t="s">
        <v>411</v>
      </c>
      <c r="G92" s="11" t="s">
        <v>60</v>
      </c>
      <c r="H92" s="14" t="s">
        <v>223</v>
      </c>
    </row>
    <row r="93" spans="1:8" x14ac:dyDescent="0.3">
      <c r="A93" s="135"/>
      <c r="B93" s="155">
        <v>5</v>
      </c>
      <c r="C93" s="7" t="s">
        <v>282</v>
      </c>
      <c r="D93" s="8">
        <f>1.12*B$3</f>
        <v>470.40000000000003</v>
      </c>
      <c r="E93" s="9">
        <f t="shared" si="19"/>
        <v>493.92000000000007</v>
      </c>
      <c r="F93" s="7" t="s">
        <v>405</v>
      </c>
      <c r="G93" s="7" t="s">
        <v>81</v>
      </c>
      <c r="H93" s="10" t="s">
        <v>394</v>
      </c>
    </row>
    <row r="94" spans="1:8" x14ac:dyDescent="0.3">
      <c r="A94" s="135"/>
      <c r="B94" s="156"/>
      <c r="C94" s="3" t="s">
        <v>282</v>
      </c>
      <c r="D94" s="4">
        <f t="shared" ref="D94:D97" si="23">1.12*B$3</f>
        <v>470.40000000000003</v>
      </c>
      <c r="E94" s="103">
        <f t="shared" si="19"/>
        <v>493.92000000000007</v>
      </c>
      <c r="F94" s="3" t="s">
        <v>406</v>
      </c>
      <c r="G94" s="3" t="s">
        <v>81</v>
      </c>
      <c r="H94" s="5" t="s">
        <v>311</v>
      </c>
    </row>
    <row r="95" spans="1:8" x14ac:dyDescent="0.3">
      <c r="A95" s="135"/>
      <c r="B95" s="156"/>
      <c r="C95" s="3" t="s">
        <v>282</v>
      </c>
      <c r="D95" s="4">
        <f>D94</f>
        <v>470.40000000000003</v>
      </c>
      <c r="E95" s="103">
        <f t="shared" si="19"/>
        <v>493.92000000000007</v>
      </c>
      <c r="F95" s="3" t="s">
        <v>407</v>
      </c>
      <c r="G95" s="3" t="s">
        <v>81</v>
      </c>
      <c r="H95" s="5" t="s">
        <v>171</v>
      </c>
    </row>
    <row r="96" spans="1:8" x14ac:dyDescent="0.3">
      <c r="A96" s="135"/>
      <c r="B96" s="156"/>
      <c r="C96" s="3" t="s">
        <v>282</v>
      </c>
      <c r="D96" s="4">
        <f t="shared" si="23"/>
        <v>470.40000000000003</v>
      </c>
      <c r="E96" s="103">
        <f t="shared" si="19"/>
        <v>493.92000000000007</v>
      </c>
      <c r="F96" s="3" t="s">
        <v>412</v>
      </c>
      <c r="G96" s="3" t="s">
        <v>81</v>
      </c>
      <c r="H96" s="5" t="s">
        <v>172</v>
      </c>
    </row>
    <row r="97" spans="1:8" x14ac:dyDescent="0.3">
      <c r="A97" s="135"/>
      <c r="B97" s="157"/>
      <c r="C97" s="11" t="s">
        <v>282</v>
      </c>
      <c r="D97" s="12">
        <f t="shared" si="23"/>
        <v>470.40000000000003</v>
      </c>
      <c r="E97" s="13">
        <f t="shared" si="19"/>
        <v>493.92000000000007</v>
      </c>
      <c r="F97" s="11" t="s">
        <v>413</v>
      </c>
      <c r="G97" s="11" t="s">
        <v>81</v>
      </c>
      <c r="H97" s="14" t="s">
        <v>395</v>
      </c>
    </row>
    <row r="98" spans="1:8" x14ac:dyDescent="0.3">
      <c r="A98" s="135"/>
      <c r="B98" s="155">
        <v>6</v>
      </c>
      <c r="C98" s="7" t="s">
        <v>284</v>
      </c>
      <c r="D98" s="8">
        <f t="shared" ref="D98:D101" si="24">1.02*B$3</f>
        <v>428.40000000000003</v>
      </c>
      <c r="E98" s="9">
        <f t="shared" si="19"/>
        <v>449.82000000000005</v>
      </c>
      <c r="F98" s="7" t="s">
        <v>414</v>
      </c>
      <c r="G98" s="7" t="s">
        <v>60</v>
      </c>
      <c r="H98" s="10" t="s">
        <v>224</v>
      </c>
    </row>
    <row r="99" spans="1:8" x14ac:dyDescent="0.3">
      <c r="A99" s="135"/>
      <c r="B99" s="156"/>
      <c r="C99" s="3" t="s">
        <v>284</v>
      </c>
      <c r="D99" s="4">
        <f t="shared" si="24"/>
        <v>428.40000000000003</v>
      </c>
      <c r="E99" s="103">
        <f t="shared" si="19"/>
        <v>449.82000000000005</v>
      </c>
      <c r="F99" s="3" t="s">
        <v>415</v>
      </c>
      <c r="G99" s="3" t="s">
        <v>60</v>
      </c>
      <c r="H99" s="5" t="s">
        <v>396</v>
      </c>
    </row>
    <row r="100" spans="1:8" x14ac:dyDescent="0.3">
      <c r="A100" s="135"/>
      <c r="B100" s="156"/>
      <c r="C100" s="3" t="s">
        <v>284</v>
      </c>
      <c r="D100" s="4">
        <f t="shared" si="24"/>
        <v>428.40000000000003</v>
      </c>
      <c r="E100" s="103">
        <f t="shared" si="19"/>
        <v>449.82000000000005</v>
      </c>
      <c r="F100" s="3" t="s">
        <v>416</v>
      </c>
      <c r="G100" s="120" t="s">
        <v>60</v>
      </c>
      <c r="H100" s="5" t="s">
        <v>173</v>
      </c>
    </row>
    <row r="101" spans="1:8" x14ac:dyDescent="0.3">
      <c r="A101" s="135"/>
      <c r="B101" s="157"/>
      <c r="C101" s="11" t="s">
        <v>284</v>
      </c>
      <c r="D101" s="12">
        <f t="shared" si="24"/>
        <v>428.40000000000003</v>
      </c>
      <c r="E101" s="13">
        <f t="shared" si="19"/>
        <v>449.82000000000005</v>
      </c>
      <c r="F101" s="11" t="s">
        <v>247</v>
      </c>
      <c r="G101" s="11" t="s">
        <v>60</v>
      </c>
      <c r="H101" s="14" t="s">
        <v>269</v>
      </c>
    </row>
    <row r="102" spans="1:8" x14ac:dyDescent="0.3">
      <c r="A102" s="135"/>
      <c r="B102" s="155">
        <v>7</v>
      </c>
      <c r="C102" s="7" t="s">
        <v>82</v>
      </c>
      <c r="D102" s="8">
        <f>0.92*B$3</f>
        <v>386.40000000000003</v>
      </c>
      <c r="E102" s="9">
        <f t="shared" si="19"/>
        <v>405.72</v>
      </c>
      <c r="F102" s="7" t="s">
        <v>417</v>
      </c>
      <c r="G102" s="7" t="s">
        <v>82</v>
      </c>
      <c r="H102" s="10" t="s">
        <v>397</v>
      </c>
    </row>
    <row r="103" spans="1:8" x14ac:dyDescent="0.3">
      <c r="A103" s="135"/>
      <c r="B103" s="156"/>
      <c r="C103" s="3" t="s">
        <v>82</v>
      </c>
      <c r="D103" s="4">
        <f t="shared" ref="D103:D104" si="25">0.92*B$3</f>
        <v>386.40000000000003</v>
      </c>
      <c r="E103" s="103">
        <f t="shared" si="19"/>
        <v>405.72</v>
      </c>
      <c r="F103" s="3" t="s">
        <v>418</v>
      </c>
      <c r="G103" s="3" t="s">
        <v>82</v>
      </c>
      <c r="H103" s="5" t="s">
        <v>398</v>
      </c>
    </row>
    <row r="104" spans="1:8" x14ac:dyDescent="0.3">
      <c r="A104" s="135"/>
      <c r="B104" s="157"/>
      <c r="C104" s="11" t="s">
        <v>82</v>
      </c>
      <c r="D104" s="12">
        <f t="shared" si="25"/>
        <v>386.40000000000003</v>
      </c>
      <c r="E104" s="13">
        <f t="shared" si="19"/>
        <v>405.72</v>
      </c>
      <c r="F104" s="11" t="s">
        <v>419</v>
      </c>
      <c r="G104" s="11" t="s">
        <v>82</v>
      </c>
      <c r="H104" s="14" t="s">
        <v>225</v>
      </c>
    </row>
    <row r="105" spans="1:8" x14ac:dyDescent="0.3">
      <c r="A105" s="135"/>
      <c r="B105" s="155">
        <v>8</v>
      </c>
      <c r="C105" s="7" t="s">
        <v>60</v>
      </c>
      <c r="D105" s="8">
        <f>0.85*B$3</f>
        <v>357</v>
      </c>
      <c r="E105" s="9">
        <f t="shared" si="19"/>
        <v>374.85</v>
      </c>
      <c r="F105" s="7" t="s">
        <v>420</v>
      </c>
      <c r="G105" s="7" t="s">
        <v>284</v>
      </c>
      <c r="H105" s="10" t="s">
        <v>408</v>
      </c>
    </row>
    <row r="106" spans="1:8" x14ac:dyDescent="0.3">
      <c r="A106" s="135"/>
      <c r="B106" s="157"/>
      <c r="C106" s="11" t="s">
        <v>60</v>
      </c>
      <c r="D106" s="12">
        <f t="shared" ref="D106" si="26">0.85*B$3</f>
        <v>357</v>
      </c>
      <c r="E106" s="13">
        <f t="shared" si="19"/>
        <v>374.85</v>
      </c>
      <c r="F106" s="11" t="s">
        <v>421</v>
      </c>
      <c r="G106" s="11" t="s">
        <v>284</v>
      </c>
      <c r="H106" s="14" t="s">
        <v>409</v>
      </c>
    </row>
    <row r="107" spans="1:8" ht="15" thickBot="1" x14ac:dyDescent="0.35">
      <c r="A107" s="142"/>
      <c r="B107" s="123">
        <v>9</v>
      </c>
      <c r="C107" s="35" t="s">
        <v>81</v>
      </c>
      <c r="D107" s="25">
        <f>0.8*B$3</f>
        <v>336</v>
      </c>
      <c r="E107" s="26">
        <f t="shared" si="19"/>
        <v>352.8</v>
      </c>
      <c r="F107" s="35" t="s">
        <v>410</v>
      </c>
      <c r="G107" s="33" t="s">
        <v>60</v>
      </c>
      <c r="H107" s="36" t="s">
        <v>6</v>
      </c>
    </row>
    <row r="108" spans="1:8" ht="15" thickTop="1" x14ac:dyDescent="0.3"/>
  </sheetData>
  <mergeCells count="31">
    <mergeCell ref="B74:B77"/>
    <mergeCell ref="B78:B80"/>
    <mergeCell ref="A83:A107"/>
    <mergeCell ref="B84:B85"/>
    <mergeCell ref="B86:B88"/>
    <mergeCell ref="B89:B92"/>
    <mergeCell ref="B93:B97"/>
    <mergeCell ref="B98:B101"/>
    <mergeCell ref="B102:B104"/>
    <mergeCell ref="B105:B106"/>
    <mergeCell ref="B46:B48"/>
    <mergeCell ref="B49:B50"/>
    <mergeCell ref="B58:B62"/>
    <mergeCell ref="B63:B68"/>
    <mergeCell ref="B69:B73"/>
    <mergeCell ref="A49:A82"/>
    <mergeCell ref="B51:B53"/>
    <mergeCell ref="B54:B57"/>
    <mergeCell ref="A1:C1"/>
    <mergeCell ref="D1:H1"/>
    <mergeCell ref="D5:E5"/>
    <mergeCell ref="A6:A48"/>
    <mergeCell ref="B6:B8"/>
    <mergeCell ref="B9:B12"/>
    <mergeCell ref="B13:B17"/>
    <mergeCell ref="B81:B82"/>
    <mergeCell ref="B18:B23"/>
    <mergeCell ref="B24:B30"/>
    <mergeCell ref="B31:B36"/>
    <mergeCell ref="B37:B41"/>
    <mergeCell ref="B42:B4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1E1DD-9B54-48D1-9C82-56A44109E325}">
  <dimension ref="A1:G77"/>
  <sheetViews>
    <sheetView workbookViewId="0">
      <selection activeCell="I7" sqref="I7"/>
    </sheetView>
  </sheetViews>
  <sheetFormatPr baseColWidth="10" defaultRowHeight="14.4" x14ac:dyDescent="0.3"/>
  <cols>
    <col min="5" max="5" width="14.33203125" customWidth="1"/>
    <col min="7" max="7" width="14.33203125" customWidth="1"/>
  </cols>
  <sheetData>
    <row r="1" spans="1:7" ht="79.8" customHeight="1" x14ac:dyDescent="0.3">
      <c r="A1" s="130" t="s">
        <v>432</v>
      </c>
      <c r="B1" s="130"/>
      <c r="C1" s="131" t="s">
        <v>451</v>
      </c>
      <c r="D1" s="132"/>
      <c r="E1" s="132"/>
      <c r="F1" s="132"/>
      <c r="G1" s="132"/>
    </row>
    <row r="2" spans="1:7" ht="15" thickBot="1" x14ac:dyDescent="0.35">
      <c r="A2" s="1"/>
      <c r="B2" s="1"/>
      <c r="C2" s="1"/>
      <c r="D2" s="1"/>
      <c r="E2" s="1"/>
      <c r="F2" s="1"/>
      <c r="G2" s="1"/>
    </row>
    <row r="3" spans="1:7" ht="15.6" thickTop="1" thickBot="1" x14ac:dyDescent="0.35">
      <c r="A3" s="19" t="s">
        <v>17</v>
      </c>
      <c r="B3" s="20">
        <v>400</v>
      </c>
      <c r="C3" s="20"/>
      <c r="D3" s="20"/>
      <c r="E3" s="21" t="s">
        <v>18</v>
      </c>
      <c r="F3" s="20">
        <v>230</v>
      </c>
      <c r="G3" s="22"/>
    </row>
    <row r="4" spans="1:7" ht="15.6" thickTop="1" thickBot="1" x14ac:dyDescent="0.35">
      <c r="A4" s="1"/>
      <c r="B4" s="1"/>
      <c r="C4" s="1"/>
      <c r="D4" s="1"/>
      <c r="E4" s="1"/>
      <c r="F4" s="1"/>
      <c r="G4" s="1"/>
    </row>
    <row r="5" spans="1:7" ht="15.6" thickTop="1" thickBot="1" x14ac:dyDescent="0.35">
      <c r="A5" s="23" t="s">
        <v>0</v>
      </c>
      <c r="B5" s="94" t="s">
        <v>1</v>
      </c>
      <c r="C5" s="133" t="s">
        <v>2</v>
      </c>
      <c r="D5" s="133"/>
      <c r="E5" s="94" t="s">
        <v>4</v>
      </c>
      <c r="F5" s="94" t="s">
        <v>3</v>
      </c>
      <c r="G5" s="24" t="s">
        <v>4</v>
      </c>
    </row>
    <row r="6" spans="1:7" x14ac:dyDescent="0.3">
      <c r="A6" s="136">
        <v>1</v>
      </c>
      <c r="B6" s="15" t="s">
        <v>280</v>
      </c>
      <c r="C6" s="16">
        <f>0.74*$B$3</f>
        <v>296</v>
      </c>
      <c r="D6" s="117">
        <f>1.05*C6</f>
        <v>310.8</v>
      </c>
      <c r="E6" s="15" t="s">
        <v>281</v>
      </c>
      <c r="F6" s="15" t="s">
        <v>282</v>
      </c>
      <c r="G6" s="18" t="s">
        <v>6</v>
      </c>
    </row>
    <row r="7" spans="1:7" x14ac:dyDescent="0.3">
      <c r="A7" s="135"/>
      <c r="B7" s="7" t="s">
        <v>280</v>
      </c>
      <c r="C7" s="30">
        <f>0.74*$B$3</f>
        <v>296</v>
      </c>
      <c r="D7" s="9">
        <f t="shared" ref="D7:D70" si="0">1.05*C7</f>
        <v>310.8</v>
      </c>
      <c r="E7" s="7" t="s">
        <v>314</v>
      </c>
      <c r="F7" s="7" t="s">
        <v>282</v>
      </c>
      <c r="G7" s="10" t="s">
        <v>19</v>
      </c>
    </row>
    <row r="8" spans="1:7" x14ac:dyDescent="0.3">
      <c r="A8" s="136">
        <v>2</v>
      </c>
      <c r="B8" s="44" t="s">
        <v>283</v>
      </c>
      <c r="C8" s="110">
        <f>0.78*$B$3</f>
        <v>312</v>
      </c>
      <c r="D8" s="111">
        <f t="shared" si="0"/>
        <v>327.60000000000002</v>
      </c>
      <c r="E8" s="44" t="s">
        <v>285</v>
      </c>
      <c r="F8" s="44" t="s">
        <v>284</v>
      </c>
      <c r="G8" s="45" t="s">
        <v>11</v>
      </c>
    </row>
    <row r="9" spans="1:7" x14ac:dyDescent="0.3">
      <c r="A9" s="135"/>
      <c r="B9" s="3" t="s">
        <v>283</v>
      </c>
      <c r="C9" s="4">
        <f t="shared" ref="C9:C10" si="1">0.78*$B$3</f>
        <v>312</v>
      </c>
      <c r="D9" s="103">
        <f t="shared" si="0"/>
        <v>327.60000000000002</v>
      </c>
      <c r="E9" s="3" t="s">
        <v>315</v>
      </c>
      <c r="F9" s="3" t="s">
        <v>284</v>
      </c>
      <c r="G9" s="5" t="s">
        <v>20</v>
      </c>
    </row>
    <row r="10" spans="1:7" x14ac:dyDescent="0.3">
      <c r="A10" s="135"/>
      <c r="B10" s="7" t="s">
        <v>283</v>
      </c>
      <c r="C10" s="30">
        <f t="shared" si="1"/>
        <v>312</v>
      </c>
      <c r="D10" s="9">
        <f t="shared" si="0"/>
        <v>327.60000000000002</v>
      </c>
      <c r="E10" s="7" t="s">
        <v>222</v>
      </c>
      <c r="F10" s="43" t="s">
        <v>284</v>
      </c>
      <c r="G10" s="10" t="s">
        <v>61</v>
      </c>
    </row>
    <row r="11" spans="1:7" x14ac:dyDescent="0.3">
      <c r="A11" s="136">
        <v>3</v>
      </c>
      <c r="B11" s="44" t="s">
        <v>54</v>
      </c>
      <c r="C11" s="110">
        <f>0.82*$B$3</f>
        <v>328</v>
      </c>
      <c r="D11" s="111">
        <f t="shared" si="0"/>
        <v>344.40000000000003</v>
      </c>
      <c r="E11" s="44" t="s">
        <v>287</v>
      </c>
      <c r="F11" s="44" t="s">
        <v>82</v>
      </c>
      <c r="G11" s="45" t="s">
        <v>37</v>
      </c>
    </row>
    <row r="12" spans="1:7" x14ac:dyDescent="0.3">
      <c r="A12" s="135"/>
      <c r="B12" s="3" t="s">
        <v>54</v>
      </c>
      <c r="C12" s="4">
        <f t="shared" ref="C12:C13" si="2">0.82*$B$3</f>
        <v>328</v>
      </c>
      <c r="D12" s="103">
        <f t="shared" si="0"/>
        <v>344.40000000000003</v>
      </c>
      <c r="E12" s="3" t="s">
        <v>316</v>
      </c>
      <c r="F12" s="3" t="s">
        <v>82</v>
      </c>
      <c r="G12" s="5" t="s">
        <v>21</v>
      </c>
    </row>
    <row r="13" spans="1:7" x14ac:dyDescent="0.3">
      <c r="A13" s="135"/>
      <c r="B13" s="3" t="s">
        <v>54</v>
      </c>
      <c r="C13" s="4">
        <f t="shared" si="2"/>
        <v>328</v>
      </c>
      <c r="D13" s="103">
        <f t="shared" si="0"/>
        <v>344.40000000000003</v>
      </c>
      <c r="E13" s="3" t="s">
        <v>317</v>
      </c>
      <c r="F13" s="3" t="s">
        <v>82</v>
      </c>
      <c r="G13" s="5" t="s">
        <v>75</v>
      </c>
    </row>
    <row r="14" spans="1:7" x14ac:dyDescent="0.3">
      <c r="A14" s="138"/>
      <c r="B14" s="32" t="s">
        <v>54</v>
      </c>
      <c r="C14" s="12">
        <f>0.82*$B$3</f>
        <v>328</v>
      </c>
      <c r="D14" s="9">
        <f t="shared" si="0"/>
        <v>344.40000000000003</v>
      </c>
      <c r="E14" s="32" t="s">
        <v>318</v>
      </c>
      <c r="F14" s="32" t="s">
        <v>82</v>
      </c>
      <c r="G14" s="46" t="s">
        <v>23</v>
      </c>
    </row>
    <row r="15" spans="1:7" x14ac:dyDescent="0.3">
      <c r="A15" s="134">
        <v>4</v>
      </c>
      <c r="B15" s="7" t="s">
        <v>59</v>
      </c>
      <c r="C15" s="8">
        <f>0.88*$B$3</f>
        <v>352</v>
      </c>
      <c r="D15" s="111">
        <f t="shared" si="0"/>
        <v>369.6</v>
      </c>
      <c r="E15" s="7" t="s">
        <v>195</v>
      </c>
      <c r="F15" s="7" t="s">
        <v>60</v>
      </c>
      <c r="G15" s="10" t="s">
        <v>46</v>
      </c>
    </row>
    <row r="16" spans="1:7" x14ac:dyDescent="0.3">
      <c r="A16" s="135"/>
      <c r="B16" s="3" t="s">
        <v>59</v>
      </c>
      <c r="C16" s="8">
        <f t="shared" ref="C16:C19" si="3">0.88*$B$3</f>
        <v>352</v>
      </c>
      <c r="D16" s="103">
        <f t="shared" si="0"/>
        <v>369.6</v>
      </c>
      <c r="E16" s="3" t="s">
        <v>187</v>
      </c>
      <c r="F16" s="7" t="s">
        <v>60</v>
      </c>
      <c r="G16" s="5" t="s">
        <v>22</v>
      </c>
    </row>
    <row r="17" spans="1:7" x14ac:dyDescent="0.3">
      <c r="A17" s="135"/>
      <c r="B17" s="3" t="s">
        <v>59</v>
      </c>
      <c r="C17" s="8">
        <f t="shared" si="3"/>
        <v>352</v>
      </c>
      <c r="D17" s="103">
        <f t="shared" si="0"/>
        <v>369.6</v>
      </c>
      <c r="E17" s="3" t="s">
        <v>319</v>
      </c>
      <c r="F17" s="7" t="s">
        <v>60</v>
      </c>
      <c r="G17" s="5" t="s">
        <v>24</v>
      </c>
    </row>
    <row r="18" spans="1:7" x14ac:dyDescent="0.3">
      <c r="A18" s="135"/>
      <c r="B18" s="3" t="s">
        <v>59</v>
      </c>
      <c r="C18" s="8">
        <f t="shared" si="3"/>
        <v>352</v>
      </c>
      <c r="D18" s="103">
        <f t="shared" si="0"/>
        <v>369.6</v>
      </c>
      <c r="E18" s="3" t="s">
        <v>180</v>
      </c>
      <c r="F18" s="7" t="s">
        <v>60</v>
      </c>
      <c r="G18" s="5" t="s">
        <v>76</v>
      </c>
    </row>
    <row r="19" spans="1:7" x14ac:dyDescent="0.3">
      <c r="A19" s="138"/>
      <c r="B19" s="11" t="s">
        <v>59</v>
      </c>
      <c r="C19" s="8">
        <f t="shared" si="3"/>
        <v>352</v>
      </c>
      <c r="D19" s="9">
        <f t="shared" si="0"/>
        <v>369.6</v>
      </c>
      <c r="E19" s="11" t="s">
        <v>236</v>
      </c>
      <c r="F19" s="7" t="s">
        <v>60</v>
      </c>
      <c r="G19" s="5" t="s">
        <v>38</v>
      </c>
    </row>
    <row r="20" spans="1:7" x14ac:dyDescent="0.3">
      <c r="A20" s="128">
        <v>5</v>
      </c>
      <c r="B20" s="44" t="s">
        <v>71</v>
      </c>
      <c r="C20" s="110">
        <f>0.92*$B$3</f>
        <v>368</v>
      </c>
      <c r="D20" s="111">
        <f t="shared" si="0"/>
        <v>386.40000000000003</v>
      </c>
      <c r="E20" s="44" t="s">
        <v>292</v>
      </c>
      <c r="F20" s="44" t="s">
        <v>81</v>
      </c>
      <c r="G20" s="45" t="s">
        <v>25</v>
      </c>
    </row>
    <row r="21" spans="1:7" x14ac:dyDescent="0.3">
      <c r="A21" s="144"/>
      <c r="B21" s="3" t="s">
        <v>71</v>
      </c>
      <c r="C21" s="4">
        <f t="shared" ref="C21:C25" si="4">0.92*$B$3</f>
        <v>368</v>
      </c>
      <c r="D21" s="103">
        <f t="shared" si="0"/>
        <v>386.40000000000003</v>
      </c>
      <c r="E21" s="3" t="s">
        <v>320</v>
      </c>
      <c r="F21" s="3" t="s">
        <v>81</v>
      </c>
      <c r="G21" s="5" t="s">
        <v>39</v>
      </c>
    </row>
    <row r="22" spans="1:7" x14ac:dyDescent="0.3">
      <c r="A22" s="144"/>
      <c r="B22" s="3" t="s">
        <v>71</v>
      </c>
      <c r="C22" s="4">
        <f t="shared" si="4"/>
        <v>368</v>
      </c>
      <c r="D22" s="103">
        <f t="shared" si="0"/>
        <v>386.40000000000003</v>
      </c>
      <c r="E22" s="3" t="s">
        <v>321</v>
      </c>
      <c r="F22" s="3" t="s">
        <v>81</v>
      </c>
      <c r="G22" s="5" t="s">
        <v>26</v>
      </c>
    </row>
    <row r="23" spans="1:7" x14ac:dyDescent="0.3">
      <c r="A23" s="144"/>
      <c r="B23" s="3" t="s">
        <v>71</v>
      </c>
      <c r="C23" s="4">
        <f t="shared" si="4"/>
        <v>368</v>
      </c>
      <c r="D23" s="103">
        <f t="shared" si="0"/>
        <v>386.40000000000003</v>
      </c>
      <c r="E23" s="3" t="s">
        <v>322</v>
      </c>
      <c r="F23" s="3" t="s">
        <v>81</v>
      </c>
      <c r="G23" s="5" t="s">
        <v>27</v>
      </c>
    </row>
    <row r="24" spans="1:7" x14ac:dyDescent="0.3">
      <c r="A24" s="144"/>
      <c r="B24" s="3" t="s">
        <v>71</v>
      </c>
      <c r="C24" s="4">
        <f t="shared" si="4"/>
        <v>368</v>
      </c>
      <c r="D24" s="103">
        <f t="shared" si="0"/>
        <v>386.40000000000003</v>
      </c>
      <c r="E24" s="3" t="s">
        <v>323</v>
      </c>
      <c r="F24" s="3" t="s">
        <v>81</v>
      </c>
      <c r="G24" s="5" t="s">
        <v>77</v>
      </c>
    </row>
    <row r="25" spans="1:7" x14ac:dyDescent="0.3">
      <c r="A25" s="137"/>
      <c r="B25" s="32" t="s">
        <v>71</v>
      </c>
      <c r="C25" s="30">
        <f t="shared" si="4"/>
        <v>368</v>
      </c>
      <c r="D25" s="9">
        <f t="shared" si="0"/>
        <v>386.40000000000003</v>
      </c>
      <c r="E25" s="32" t="s">
        <v>324</v>
      </c>
      <c r="F25" s="32" t="s">
        <v>81</v>
      </c>
      <c r="G25" s="46" t="s">
        <v>28</v>
      </c>
    </row>
    <row r="26" spans="1:7" x14ac:dyDescent="0.3">
      <c r="A26" s="128">
        <v>6</v>
      </c>
      <c r="B26" s="15" t="s">
        <v>62</v>
      </c>
      <c r="C26" s="110">
        <f>0.96*$B$3</f>
        <v>384</v>
      </c>
      <c r="D26" s="111">
        <f t="shared" si="0"/>
        <v>403.20000000000005</v>
      </c>
      <c r="E26" s="44" t="s">
        <v>64</v>
      </c>
      <c r="F26" s="44" t="s">
        <v>62</v>
      </c>
      <c r="G26" s="45" t="s">
        <v>66</v>
      </c>
    </row>
    <row r="27" spans="1:7" x14ac:dyDescent="0.3">
      <c r="A27" s="144"/>
      <c r="B27" s="3" t="s">
        <v>62</v>
      </c>
      <c r="C27" s="4">
        <f t="shared" ref="C27:C32" si="5">0.96*$B$3</f>
        <v>384</v>
      </c>
      <c r="D27" s="103">
        <f t="shared" si="0"/>
        <v>403.20000000000005</v>
      </c>
      <c r="E27" s="3" t="s">
        <v>208</v>
      </c>
      <c r="F27" s="3" t="s">
        <v>62</v>
      </c>
      <c r="G27" s="5" t="s">
        <v>29</v>
      </c>
    </row>
    <row r="28" spans="1:7" x14ac:dyDescent="0.3">
      <c r="A28" s="144"/>
      <c r="B28" s="3" t="s">
        <v>62</v>
      </c>
      <c r="C28" s="4">
        <f t="shared" si="5"/>
        <v>384</v>
      </c>
      <c r="D28" s="103">
        <f t="shared" si="0"/>
        <v>403.20000000000005</v>
      </c>
      <c r="E28" s="3" t="s">
        <v>163</v>
      </c>
      <c r="F28" s="3" t="s">
        <v>62</v>
      </c>
      <c r="G28" s="5" t="s">
        <v>84</v>
      </c>
    </row>
    <row r="29" spans="1:7" x14ac:dyDescent="0.3">
      <c r="A29" s="144"/>
      <c r="B29" s="3" t="s">
        <v>62</v>
      </c>
      <c r="C29" s="4">
        <f t="shared" si="5"/>
        <v>384</v>
      </c>
      <c r="D29" s="103">
        <f t="shared" si="0"/>
        <v>403.20000000000005</v>
      </c>
      <c r="E29" s="3" t="s">
        <v>191</v>
      </c>
      <c r="F29" s="3" t="s">
        <v>62</v>
      </c>
      <c r="G29" s="5" t="s">
        <v>30</v>
      </c>
    </row>
    <row r="30" spans="1:7" x14ac:dyDescent="0.3">
      <c r="A30" s="144"/>
      <c r="B30" s="3" t="s">
        <v>62</v>
      </c>
      <c r="C30" s="4">
        <f t="shared" si="5"/>
        <v>384</v>
      </c>
      <c r="D30" s="103">
        <f t="shared" si="0"/>
        <v>403.20000000000005</v>
      </c>
      <c r="E30" s="3" t="s">
        <v>192</v>
      </c>
      <c r="F30" s="3" t="s">
        <v>62</v>
      </c>
      <c r="G30" s="5" t="s">
        <v>67</v>
      </c>
    </row>
    <row r="31" spans="1:7" x14ac:dyDescent="0.3">
      <c r="A31" s="144"/>
      <c r="B31" s="3" t="s">
        <v>62</v>
      </c>
      <c r="C31" s="4">
        <f t="shared" si="5"/>
        <v>384</v>
      </c>
      <c r="D31" s="103">
        <f t="shared" si="0"/>
        <v>403.20000000000005</v>
      </c>
      <c r="E31" s="3" t="s">
        <v>239</v>
      </c>
      <c r="F31" s="3" t="s">
        <v>62</v>
      </c>
      <c r="G31" s="5" t="s">
        <v>40</v>
      </c>
    </row>
    <row r="32" spans="1:7" x14ac:dyDescent="0.3">
      <c r="A32" s="137"/>
      <c r="B32" s="32" t="s">
        <v>62</v>
      </c>
      <c r="C32" s="27">
        <f t="shared" si="5"/>
        <v>384</v>
      </c>
      <c r="D32" s="9">
        <f t="shared" si="0"/>
        <v>403.20000000000005</v>
      </c>
      <c r="E32" s="32" t="s">
        <v>65</v>
      </c>
      <c r="F32" s="32" t="s">
        <v>62</v>
      </c>
      <c r="G32" s="46" t="s">
        <v>31</v>
      </c>
    </row>
    <row r="33" spans="1:7" x14ac:dyDescent="0.3">
      <c r="A33" s="95">
        <v>7</v>
      </c>
      <c r="B33" s="43" t="s">
        <v>82</v>
      </c>
      <c r="C33" s="8">
        <f>C20</f>
        <v>368</v>
      </c>
      <c r="D33" s="17">
        <f t="shared" si="0"/>
        <v>386.40000000000003</v>
      </c>
      <c r="E33" s="43" t="s">
        <v>125</v>
      </c>
      <c r="F33" s="43" t="s">
        <v>282</v>
      </c>
      <c r="G33" s="51" t="s">
        <v>152</v>
      </c>
    </row>
    <row r="34" spans="1:7" x14ac:dyDescent="0.3">
      <c r="A34" s="136">
        <v>8</v>
      </c>
      <c r="B34" s="44" t="s">
        <v>284</v>
      </c>
      <c r="C34" s="110">
        <f>B$3</f>
        <v>400</v>
      </c>
      <c r="D34" s="17">
        <f t="shared" si="0"/>
        <v>420</v>
      </c>
      <c r="E34" s="44" t="s">
        <v>16</v>
      </c>
      <c r="F34" s="44" t="s">
        <v>284</v>
      </c>
      <c r="G34" s="45" t="s">
        <v>210</v>
      </c>
    </row>
    <row r="35" spans="1:7" x14ac:dyDescent="0.3">
      <c r="A35" s="135"/>
      <c r="B35" s="3" t="s">
        <v>284</v>
      </c>
      <c r="C35" s="4">
        <f>B$3</f>
        <v>400</v>
      </c>
      <c r="D35" s="9">
        <f t="shared" si="0"/>
        <v>420</v>
      </c>
      <c r="E35" s="3" t="s">
        <v>433</v>
      </c>
      <c r="F35" s="3" t="s">
        <v>284</v>
      </c>
      <c r="G35" s="5" t="s">
        <v>32</v>
      </c>
    </row>
    <row r="36" spans="1:7" x14ac:dyDescent="0.3">
      <c r="A36" s="136">
        <v>9</v>
      </c>
      <c r="B36" s="44" t="s">
        <v>282</v>
      </c>
      <c r="C36" s="110">
        <f>1.2*B$3</f>
        <v>480</v>
      </c>
      <c r="D36" s="111">
        <f t="shared" si="0"/>
        <v>504</v>
      </c>
      <c r="E36" s="44" t="s">
        <v>435</v>
      </c>
      <c r="F36" s="44" t="s">
        <v>82</v>
      </c>
      <c r="G36" s="45" t="s">
        <v>126</v>
      </c>
    </row>
    <row r="37" spans="1:7" x14ac:dyDescent="0.3">
      <c r="A37" s="134"/>
      <c r="B37" s="43" t="s">
        <v>282</v>
      </c>
      <c r="C37" s="4">
        <f>1.2*B$3</f>
        <v>480</v>
      </c>
      <c r="D37" s="103">
        <f t="shared" si="0"/>
        <v>504</v>
      </c>
      <c r="E37" s="43" t="s">
        <v>211</v>
      </c>
      <c r="F37" s="43" t="s">
        <v>82</v>
      </c>
      <c r="G37" s="51" t="s">
        <v>434</v>
      </c>
    </row>
    <row r="38" spans="1:7" x14ac:dyDescent="0.3">
      <c r="A38" s="135"/>
      <c r="B38" s="3" t="s">
        <v>282</v>
      </c>
      <c r="C38" s="30">
        <f>1.2*B$3</f>
        <v>480</v>
      </c>
      <c r="D38" s="9">
        <f t="shared" si="0"/>
        <v>504</v>
      </c>
      <c r="E38" s="3" t="s">
        <v>212</v>
      </c>
      <c r="F38" s="3" t="s">
        <v>82</v>
      </c>
      <c r="G38" s="5" t="s">
        <v>33</v>
      </c>
    </row>
    <row r="39" spans="1:7" x14ac:dyDescent="0.3">
      <c r="A39" s="136">
        <v>10</v>
      </c>
      <c r="B39" s="44" t="s">
        <v>282</v>
      </c>
      <c r="C39" s="110">
        <f>1.1*B$3</f>
        <v>440.00000000000006</v>
      </c>
      <c r="D39" s="111">
        <f t="shared" si="0"/>
        <v>462.00000000000006</v>
      </c>
      <c r="E39" s="44" t="s">
        <v>436</v>
      </c>
      <c r="F39" s="44" t="s">
        <v>284</v>
      </c>
      <c r="G39" s="45" t="s">
        <v>213</v>
      </c>
    </row>
    <row r="40" spans="1:7" x14ac:dyDescent="0.3">
      <c r="A40" s="134"/>
      <c r="B40" s="43" t="s">
        <v>282</v>
      </c>
      <c r="C40" s="4">
        <f t="shared" ref="C40:C42" si="6">1.1*B$3</f>
        <v>440.00000000000006</v>
      </c>
      <c r="D40" s="103">
        <f t="shared" si="0"/>
        <v>462.00000000000006</v>
      </c>
      <c r="E40" s="43" t="s">
        <v>127</v>
      </c>
      <c r="F40" s="43" t="s">
        <v>284</v>
      </c>
      <c r="G40" s="51" t="s">
        <v>111</v>
      </c>
    </row>
    <row r="41" spans="1:7" x14ac:dyDescent="0.3">
      <c r="A41" s="135"/>
      <c r="B41" s="3" t="s">
        <v>282</v>
      </c>
      <c r="C41" s="8">
        <f t="shared" si="6"/>
        <v>440.00000000000006</v>
      </c>
      <c r="D41" s="9">
        <f t="shared" si="0"/>
        <v>462.00000000000006</v>
      </c>
      <c r="E41" s="3" t="s">
        <v>214</v>
      </c>
      <c r="F41" s="3" t="s">
        <v>284</v>
      </c>
      <c r="G41" s="5" t="s">
        <v>437</v>
      </c>
    </row>
    <row r="42" spans="1:7" x14ac:dyDescent="0.3">
      <c r="A42" s="138"/>
      <c r="B42" s="32" t="s">
        <v>282</v>
      </c>
      <c r="C42" s="30">
        <f t="shared" si="6"/>
        <v>440.00000000000006</v>
      </c>
      <c r="D42" s="9">
        <f t="shared" si="0"/>
        <v>462.00000000000006</v>
      </c>
      <c r="E42" s="32" t="s">
        <v>296</v>
      </c>
      <c r="F42" s="32" t="s">
        <v>284</v>
      </c>
      <c r="G42" s="46" t="s">
        <v>34</v>
      </c>
    </row>
    <row r="43" spans="1:7" x14ac:dyDescent="0.3">
      <c r="A43" s="136">
        <v>11</v>
      </c>
      <c r="B43" s="44" t="s">
        <v>282</v>
      </c>
      <c r="C43" s="110">
        <f>1.2*B$3</f>
        <v>480</v>
      </c>
      <c r="D43" s="111">
        <f t="shared" si="0"/>
        <v>504</v>
      </c>
      <c r="E43" s="44" t="s">
        <v>438</v>
      </c>
      <c r="F43" s="44" t="s">
        <v>82</v>
      </c>
      <c r="G43" s="45" t="s">
        <v>68</v>
      </c>
    </row>
    <row r="44" spans="1:7" x14ac:dyDescent="0.3">
      <c r="A44" s="134"/>
      <c r="B44" s="43" t="s">
        <v>282</v>
      </c>
      <c r="C44" s="4">
        <f>1.2*B$3</f>
        <v>480</v>
      </c>
      <c r="D44" s="103">
        <f t="shared" si="0"/>
        <v>504</v>
      </c>
      <c r="E44" s="43" t="s">
        <v>439</v>
      </c>
      <c r="F44" s="43" t="s">
        <v>82</v>
      </c>
      <c r="G44" s="51" t="s">
        <v>374</v>
      </c>
    </row>
    <row r="45" spans="1:7" x14ac:dyDescent="0.3">
      <c r="A45" s="135"/>
      <c r="B45" s="3" t="s">
        <v>282</v>
      </c>
      <c r="C45" s="30">
        <f>1.2*B$3</f>
        <v>480</v>
      </c>
      <c r="D45" s="9">
        <f t="shared" si="0"/>
        <v>504</v>
      </c>
      <c r="E45" s="3" t="s">
        <v>440</v>
      </c>
      <c r="F45" s="3" t="s">
        <v>82</v>
      </c>
      <c r="G45" s="5" t="s">
        <v>41</v>
      </c>
    </row>
    <row r="46" spans="1:7" x14ac:dyDescent="0.3">
      <c r="A46" s="136">
        <v>12</v>
      </c>
      <c r="B46" s="44" t="s">
        <v>284</v>
      </c>
      <c r="C46" s="16">
        <f>B$3</f>
        <v>400</v>
      </c>
      <c r="D46" s="17">
        <f t="shared" si="0"/>
        <v>420</v>
      </c>
      <c r="E46" s="44" t="s">
        <v>375</v>
      </c>
      <c r="F46" s="44" t="s">
        <v>284</v>
      </c>
      <c r="G46" s="45" t="s">
        <v>69</v>
      </c>
    </row>
    <row r="47" spans="1:7" x14ac:dyDescent="0.3">
      <c r="A47" s="138"/>
      <c r="B47" s="11" t="s">
        <v>284</v>
      </c>
      <c r="C47" s="12">
        <f>B$3</f>
        <v>400</v>
      </c>
      <c r="D47" s="9">
        <f t="shared" si="0"/>
        <v>420</v>
      </c>
      <c r="E47" s="11" t="s">
        <v>297</v>
      </c>
      <c r="F47" s="11" t="s">
        <v>284</v>
      </c>
      <c r="G47" s="14" t="s">
        <v>376</v>
      </c>
    </row>
    <row r="48" spans="1:7" x14ac:dyDescent="0.3">
      <c r="A48" s="95">
        <v>13</v>
      </c>
      <c r="B48" s="43" t="s">
        <v>82</v>
      </c>
      <c r="C48" s="8">
        <f>C20</f>
        <v>368</v>
      </c>
      <c r="D48" s="17">
        <f t="shared" si="0"/>
        <v>386.40000000000003</v>
      </c>
      <c r="E48" s="43" t="s">
        <v>298</v>
      </c>
      <c r="F48" s="43" t="s">
        <v>282</v>
      </c>
      <c r="G48" s="51" t="s">
        <v>35</v>
      </c>
    </row>
    <row r="49" spans="1:7" x14ac:dyDescent="0.3">
      <c r="A49" s="128">
        <v>14</v>
      </c>
      <c r="B49" s="44" t="s">
        <v>62</v>
      </c>
      <c r="C49" s="110">
        <f>0.96*$B$3</f>
        <v>384</v>
      </c>
      <c r="D49" s="111">
        <f t="shared" si="0"/>
        <v>403.20000000000005</v>
      </c>
      <c r="E49" s="44" t="s">
        <v>165</v>
      </c>
      <c r="F49" s="44" t="s">
        <v>62</v>
      </c>
      <c r="G49" s="45" t="s">
        <v>36</v>
      </c>
    </row>
    <row r="50" spans="1:7" x14ac:dyDescent="0.3">
      <c r="A50" s="144"/>
      <c r="B50" s="3" t="s">
        <v>62</v>
      </c>
      <c r="C50" s="4">
        <f t="shared" ref="C50:C55" si="7">0.96*$B$3</f>
        <v>384</v>
      </c>
      <c r="D50" s="103">
        <f t="shared" si="0"/>
        <v>403.20000000000005</v>
      </c>
      <c r="E50" s="3" t="s">
        <v>299</v>
      </c>
      <c r="F50" s="3" t="s">
        <v>62</v>
      </c>
      <c r="G50" s="5" t="s">
        <v>42</v>
      </c>
    </row>
    <row r="51" spans="1:7" x14ac:dyDescent="0.3">
      <c r="A51" s="144"/>
      <c r="B51" s="3" t="s">
        <v>62</v>
      </c>
      <c r="C51" s="4">
        <f t="shared" si="7"/>
        <v>384</v>
      </c>
      <c r="D51" s="103">
        <f t="shared" si="0"/>
        <v>403.20000000000005</v>
      </c>
      <c r="E51" s="3" t="s">
        <v>300</v>
      </c>
      <c r="F51" s="3" t="s">
        <v>62</v>
      </c>
      <c r="G51" s="5" t="s">
        <v>43</v>
      </c>
    </row>
    <row r="52" spans="1:7" x14ac:dyDescent="0.3">
      <c r="A52" s="144"/>
      <c r="B52" s="3" t="s">
        <v>62</v>
      </c>
      <c r="C52" s="4">
        <f t="shared" si="7"/>
        <v>384</v>
      </c>
      <c r="D52" s="103">
        <f t="shared" si="0"/>
        <v>403.20000000000005</v>
      </c>
      <c r="E52" s="3" t="s">
        <v>166</v>
      </c>
      <c r="F52" s="3" t="s">
        <v>62</v>
      </c>
      <c r="G52" s="5" t="s">
        <v>72</v>
      </c>
    </row>
    <row r="53" spans="1:7" x14ac:dyDescent="0.3">
      <c r="A53" s="144"/>
      <c r="B53" s="3" t="s">
        <v>62</v>
      </c>
      <c r="C53" s="4">
        <f t="shared" si="7"/>
        <v>384</v>
      </c>
      <c r="D53" s="103">
        <f t="shared" si="0"/>
        <v>403.20000000000005</v>
      </c>
      <c r="E53" s="3" t="s">
        <v>301</v>
      </c>
      <c r="F53" s="3" t="s">
        <v>62</v>
      </c>
      <c r="G53" s="5" t="s">
        <v>44</v>
      </c>
    </row>
    <row r="54" spans="1:7" x14ac:dyDescent="0.3">
      <c r="A54" s="144"/>
      <c r="B54" s="3" t="s">
        <v>62</v>
      </c>
      <c r="C54" s="4">
        <f t="shared" si="7"/>
        <v>384</v>
      </c>
      <c r="D54" s="103">
        <f t="shared" si="0"/>
        <v>403.20000000000005</v>
      </c>
      <c r="E54" s="3" t="s">
        <v>167</v>
      </c>
      <c r="F54" s="3" t="s">
        <v>62</v>
      </c>
      <c r="G54" s="5" t="s">
        <v>45</v>
      </c>
    </row>
    <row r="55" spans="1:7" x14ac:dyDescent="0.3">
      <c r="A55" s="137"/>
      <c r="B55" s="32" t="s">
        <v>62</v>
      </c>
      <c r="C55" s="27">
        <f t="shared" si="7"/>
        <v>384</v>
      </c>
      <c r="D55" s="9">
        <f t="shared" si="0"/>
        <v>403.20000000000005</v>
      </c>
      <c r="E55" s="32" t="s">
        <v>302</v>
      </c>
      <c r="F55" s="32" t="s">
        <v>62</v>
      </c>
      <c r="G55" s="46" t="s">
        <v>47</v>
      </c>
    </row>
    <row r="56" spans="1:7" x14ac:dyDescent="0.3">
      <c r="A56" s="134">
        <v>15</v>
      </c>
      <c r="B56" s="43" t="s">
        <v>71</v>
      </c>
      <c r="C56" s="110">
        <f>0.92*$B$3</f>
        <v>368</v>
      </c>
      <c r="D56" s="111">
        <f t="shared" si="0"/>
        <v>386.40000000000003</v>
      </c>
      <c r="E56" s="43" t="s">
        <v>441</v>
      </c>
      <c r="F56" s="43" t="s">
        <v>81</v>
      </c>
      <c r="G56" s="51" t="s">
        <v>73</v>
      </c>
    </row>
    <row r="57" spans="1:7" x14ac:dyDescent="0.3">
      <c r="A57" s="135"/>
      <c r="B57" s="3" t="s">
        <v>71</v>
      </c>
      <c r="C57" s="4">
        <f t="shared" ref="C57:C61" si="8">0.92*$B$3</f>
        <v>368</v>
      </c>
      <c r="D57" s="103">
        <f t="shared" si="0"/>
        <v>386.40000000000003</v>
      </c>
      <c r="E57" s="3" t="s">
        <v>303</v>
      </c>
      <c r="F57" s="3" t="s">
        <v>81</v>
      </c>
      <c r="G57" s="5" t="s">
        <v>49</v>
      </c>
    </row>
    <row r="58" spans="1:7" x14ac:dyDescent="0.3">
      <c r="A58" s="135"/>
      <c r="B58" s="7" t="s">
        <v>71</v>
      </c>
      <c r="C58" s="4">
        <f t="shared" si="8"/>
        <v>368</v>
      </c>
      <c r="D58" s="103">
        <f t="shared" si="0"/>
        <v>386.40000000000003</v>
      </c>
      <c r="E58" s="3" t="s">
        <v>304</v>
      </c>
      <c r="F58" s="3" t="s">
        <v>81</v>
      </c>
      <c r="G58" s="5" t="s">
        <v>74</v>
      </c>
    </row>
    <row r="59" spans="1:7" x14ac:dyDescent="0.3">
      <c r="A59" s="135"/>
      <c r="B59" s="7" t="s">
        <v>71</v>
      </c>
      <c r="C59" s="4">
        <f t="shared" si="8"/>
        <v>368</v>
      </c>
      <c r="D59" s="103">
        <f t="shared" si="0"/>
        <v>386.40000000000003</v>
      </c>
      <c r="E59" s="3" t="s">
        <v>305</v>
      </c>
      <c r="F59" s="3" t="s">
        <v>81</v>
      </c>
      <c r="G59" s="5" t="s">
        <v>48</v>
      </c>
    </row>
    <row r="60" spans="1:7" x14ac:dyDescent="0.3">
      <c r="A60" s="135"/>
      <c r="B60" s="3" t="s">
        <v>71</v>
      </c>
      <c r="C60" s="4">
        <f t="shared" si="8"/>
        <v>368</v>
      </c>
      <c r="D60" s="103">
        <f t="shared" si="0"/>
        <v>386.40000000000003</v>
      </c>
      <c r="E60" s="3" t="s">
        <v>112</v>
      </c>
      <c r="F60" s="3" t="s">
        <v>81</v>
      </c>
      <c r="G60" s="5" t="s">
        <v>79</v>
      </c>
    </row>
    <row r="61" spans="1:7" x14ac:dyDescent="0.3">
      <c r="A61" s="138"/>
      <c r="B61" s="32" t="s">
        <v>71</v>
      </c>
      <c r="C61" s="12">
        <f t="shared" si="8"/>
        <v>368</v>
      </c>
      <c r="D61" s="9">
        <f t="shared" si="0"/>
        <v>386.40000000000003</v>
      </c>
      <c r="E61" s="32" t="s">
        <v>113</v>
      </c>
      <c r="F61" s="7" t="s">
        <v>81</v>
      </c>
      <c r="G61" s="10" t="s">
        <v>50</v>
      </c>
    </row>
    <row r="62" spans="1:7" x14ac:dyDescent="0.3">
      <c r="A62" s="136">
        <v>16</v>
      </c>
      <c r="B62" s="44" t="s">
        <v>59</v>
      </c>
      <c r="C62" s="8">
        <f>0.88*$B$3</f>
        <v>352</v>
      </c>
      <c r="D62" s="111">
        <f t="shared" si="0"/>
        <v>369.6</v>
      </c>
      <c r="E62" s="44" t="s">
        <v>306</v>
      </c>
      <c r="F62" s="44" t="s">
        <v>60</v>
      </c>
      <c r="G62" s="45" t="s">
        <v>80</v>
      </c>
    </row>
    <row r="63" spans="1:7" x14ac:dyDescent="0.3">
      <c r="A63" s="134"/>
      <c r="B63" s="43" t="s">
        <v>59</v>
      </c>
      <c r="C63" s="8">
        <f t="shared" ref="C63:C66" si="9">0.88*$B$3</f>
        <v>352</v>
      </c>
      <c r="D63" s="103">
        <f t="shared" si="0"/>
        <v>369.6</v>
      </c>
      <c r="E63" s="3" t="s">
        <v>114</v>
      </c>
      <c r="F63" s="43" t="s">
        <v>60</v>
      </c>
      <c r="G63" s="5" t="s">
        <v>51</v>
      </c>
    </row>
    <row r="64" spans="1:7" x14ac:dyDescent="0.3">
      <c r="A64" s="135"/>
      <c r="B64" s="3" t="s">
        <v>59</v>
      </c>
      <c r="C64" s="8">
        <f t="shared" si="9"/>
        <v>352</v>
      </c>
      <c r="D64" s="103">
        <f t="shared" si="0"/>
        <v>369.6</v>
      </c>
      <c r="E64" s="3" t="s">
        <v>115</v>
      </c>
      <c r="F64" s="3" t="s">
        <v>60</v>
      </c>
      <c r="G64" s="5" t="s">
        <v>52</v>
      </c>
    </row>
    <row r="65" spans="1:7" x14ac:dyDescent="0.3">
      <c r="A65" s="135"/>
      <c r="B65" s="3" t="s">
        <v>59</v>
      </c>
      <c r="C65" s="8">
        <f t="shared" si="9"/>
        <v>352</v>
      </c>
      <c r="D65" s="103">
        <f t="shared" si="0"/>
        <v>369.6</v>
      </c>
      <c r="E65" s="3" t="s">
        <v>307</v>
      </c>
      <c r="F65" s="3" t="s">
        <v>60</v>
      </c>
      <c r="G65" s="5" t="s">
        <v>308</v>
      </c>
    </row>
    <row r="66" spans="1:7" x14ac:dyDescent="0.3">
      <c r="A66" s="138"/>
      <c r="B66" s="32" t="s">
        <v>59</v>
      </c>
      <c r="C66" s="8">
        <f t="shared" si="9"/>
        <v>352</v>
      </c>
      <c r="D66" s="9">
        <f t="shared" si="0"/>
        <v>369.6</v>
      </c>
      <c r="E66" s="32" t="s">
        <v>307</v>
      </c>
      <c r="F66" s="32" t="s">
        <v>60</v>
      </c>
      <c r="G66" s="51" t="s">
        <v>56</v>
      </c>
    </row>
    <row r="67" spans="1:7" x14ac:dyDescent="0.3">
      <c r="A67" s="136">
        <v>17</v>
      </c>
      <c r="B67" s="44" t="s">
        <v>54</v>
      </c>
      <c r="C67" s="110">
        <f>0.82*$B$3</f>
        <v>328</v>
      </c>
      <c r="D67" s="111">
        <f t="shared" si="0"/>
        <v>344.40000000000003</v>
      </c>
      <c r="E67" s="44" t="s">
        <v>309</v>
      </c>
      <c r="F67" s="44" t="s">
        <v>82</v>
      </c>
      <c r="G67" s="45" t="s">
        <v>223</v>
      </c>
    </row>
    <row r="68" spans="1:7" x14ac:dyDescent="0.3">
      <c r="A68" s="134"/>
      <c r="B68" s="43" t="s">
        <v>54</v>
      </c>
      <c r="C68" s="4">
        <f t="shared" ref="C68:C69" si="10">0.82*$B$3</f>
        <v>328</v>
      </c>
      <c r="D68" s="103">
        <f t="shared" si="0"/>
        <v>344.40000000000003</v>
      </c>
      <c r="E68" s="43" t="s">
        <v>310</v>
      </c>
      <c r="F68" s="43" t="s">
        <v>82</v>
      </c>
      <c r="G68" s="51" t="s">
        <v>311</v>
      </c>
    </row>
    <row r="69" spans="1:7" x14ac:dyDescent="0.3">
      <c r="A69" s="135"/>
      <c r="B69" s="3" t="s">
        <v>54</v>
      </c>
      <c r="C69" s="4">
        <f t="shared" si="10"/>
        <v>328</v>
      </c>
      <c r="D69" s="103">
        <f t="shared" si="0"/>
        <v>344.40000000000003</v>
      </c>
      <c r="E69" s="3" t="s">
        <v>442</v>
      </c>
      <c r="F69" s="3" t="s">
        <v>82</v>
      </c>
      <c r="G69" s="5" t="s">
        <v>172</v>
      </c>
    </row>
    <row r="70" spans="1:7" x14ac:dyDescent="0.3">
      <c r="A70" s="135"/>
      <c r="B70" s="7" t="s">
        <v>54</v>
      </c>
      <c r="C70" s="12">
        <f>0.82*$B$3</f>
        <v>328</v>
      </c>
      <c r="D70" s="9">
        <f t="shared" si="0"/>
        <v>344.40000000000003</v>
      </c>
      <c r="E70" s="7" t="s">
        <v>443</v>
      </c>
      <c r="F70" s="43" t="s">
        <v>82</v>
      </c>
      <c r="G70" s="10" t="s">
        <v>224</v>
      </c>
    </row>
    <row r="71" spans="1:7" x14ac:dyDescent="0.3">
      <c r="A71" s="136">
        <v>18</v>
      </c>
      <c r="B71" s="44" t="s">
        <v>283</v>
      </c>
      <c r="C71" s="110">
        <f>0.78*$B$3</f>
        <v>312</v>
      </c>
      <c r="D71" s="111">
        <f t="shared" ref="D71:D76" si="11">1.05*C71</f>
        <v>327.60000000000002</v>
      </c>
      <c r="E71" s="15" t="s">
        <v>444</v>
      </c>
      <c r="F71" s="15" t="s">
        <v>284</v>
      </c>
      <c r="G71" s="18" t="s">
        <v>173</v>
      </c>
    </row>
    <row r="72" spans="1:7" x14ac:dyDescent="0.3">
      <c r="A72" s="144"/>
      <c r="B72" s="43" t="s">
        <v>283</v>
      </c>
      <c r="C72" s="4">
        <f t="shared" ref="C72:C73" si="12">0.78*$B$3</f>
        <v>312</v>
      </c>
      <c r="D72" s="103">
        <f t="shared" si="11"/>
        <v>327.60000000000002</v>
      </c>
      <c r="E72" s="43" t="s">
        <v>445</v>
      </c>
      <c r="F72" s="43" t="s">
        <v>284</v>
      </c>
      <c r="G72" s="51" t="s">
        <v>397</v>
      </c>
    </row>
    <row r="73" spans="1:7" x14ac:dyDescent="0.3">
      <c r="A73" s="138"/>
      <c r="B73" s="11" t="s">
        <v>283</v>
      </c>
      <c r="C73" s="30">
        <f t="shared" si="12"/>
        <v>312</v>
      </c>
      <c r="D73" s="9">
        <f t="shared" si="11"/>
        <v>327.60000000000002</v>
      </c>
      <c r="E73" s="32" t="s">
        <v>446</v>
      </c>
      <c r="F73" s="32" t="s">
        <v>284</v>
      </c>
      <c r="G73" s="46" t="s">
        <v>225</v>
      </c>
    </row>
    <row r="74" spans="1:7" x14ac:dyDescent="0.3">
      <c r="A74" s="128">
        <v>19</v>
      </c>
      <c r="B74" s="43" t="s">
        <v>280</v>
      </c>
      <c r="C74" s="16">
        <f>0.74*$B$3</f>
        <v>296</v>
      </c>
      <c r="D74" s="17">
        <f t="shared" si="11"/>
        <v>310.8</v>
      </c>
      <c r="E74" s="43" t="s">
        <v>448</v>
      </c>
      <c r="F74" s="43" t="s">
        <v>282</v>
      </c>
      <c r="G74" s="51" t="s">
        <v>409</v>
      </c>
    </row>
    <row r="75" spans="1:7" x14ac:dyDescent="0.3">
      <c r="A75" s="137"/>
      <c r="B75" s="43" t="s">
        <v>280</v>
      </c>
      <c r="C75" s="30">
        <f>0.74*$B$3</f>
        <v>296</v>
      </c>
      <c r="D75" s="9">
        <f t="shared" si="11"/>
        <v>310.8</v>
      </c>
      <c r="E75" s="43" t="s">
        <v>449</v>
      </c>
      <c r="F75" s="43" t="s">
        <v>282</v>
      </c>
      <c r="G75" s="51" t="s">
        <v>447</v>
      </c>
    </row>
    <row r="76" spans="1:7" ht="15" thickBot="1" x14ac:dyDescent="0.35">
      <c r="A76" s="53">
        <v>20</v>
      </c>
      <c r="B76" s="47" t="s">
        <v>313</v>
      </c>
      <c r="C76" s="48">
        <f>C74</f>
        <v>296</v>
      </c>
      <c r="D76" s="113">
        <f t="shared" si="11"/>
        <v>310.8</v>
      </c>
      <c r="E76" s="47" t="s">
        <v>226</v>
      </c>
      <c r="F76" s="49"/>
      <c r="G76" s="50"/>
    </row>
    <row r="77" spans="1:7" ht="15" thickTop="1" x14ac:dyDescent="0.3"/>
  </sheetData>
  <mergeCells count="20">
    <mergeCell ref="A67:A70"/>
    <mergeCell ref="A71:A73"/>
    <mergeCell ref="A74:A75"/>
    <mergeCell ref="A39:A42"/>
    <mergeCell ref="A43:A45"/>
    <mergeCell ref="A46:A47"/>
    <mergeCell ref="A49:A55"/>
    <mergeCell ref="A56:A61"/>
    <mergeCell ref="A62:A66"/>
    <mergeCell ref="A15:A19"/>
    <mergeCell ref="A20:A25"/>
    <mergeCell ref="A26:A32"/>
    <mergeCell ref="A34:A35"/>
    <mergeCell ref="A36:A38"/>
    <mergeCell ref="A11:A14"/>
    <mergeCell ref="A1:B1"/>
    <mergeCell ref="C1:G1"/>
    <mergeCell ref="C5:D5"/>
    <mergeCell ref="A6:A7"/>
    <mergeCell ref="A8:A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9D38-5026-483B-9CB1-25846CA0CE6A}">
  <dimension ref="A1:I72"/>
  <sheetViews>
    <sheetView workbookViewId="0">
      <selection activeCell="I1" sqref="I1"/>
    </sheetView>
  </sheetViews>
  <sheetFormatPr baseColWidth="10" defaultColWidth="11.44140625" defaultRowHeight="14.4" x14ac:dyDescent="0.3"/>
  <cols>
    <col min="1" max="5" width="11.44140625" style="114"/>
    <col min="6" max="6" width="16.88671875" style="114" customWidth="1"/>
    <col min="7" max="16384" width="11.44140625" style="114"/>
  </cols>
  <sheetData>
    <row r="1" spans="1:9" x14ac:dyDescent="0.3">
      <c r="A1" s="161" t="s">
        <v>278</v>
      </c>
      <c r="B1" s="161"/>
      <c r="C1" s="161"/>
      <c r="D1" s="161"/>
      <c r="E1" s="161"/>
      <c r="F1" s="161"/>
      <c r="G1" s="161"/>
      <c r="H1" s="161"/>
    </row>
    <row r="2" spans="1:9" x14ac:dyDescent="0.3">
      <c r="A2" s="114" t="s">
        <v>17</v>
      </c>
      <c r="B2" s="114">
        <v>415</v>
      </c>
      <c r="D2" s="114" t="s">
        <v>274</v>
      </c>
      <c r="E2" s="114">
        <f>0.8*B2</f>
        <v>332</v>
      </c>
    </row>
    <row r="3" spans="1:9" x14ac:dyDescent="0.3">
      <c r="A3" s="114" t="s">
        <v>275</v>
      </c>
      <c r="B3" s="114" t="s">
        <v>1</v>
      </c>
      <c r="C3" s="114" t="s">
        <v>3</v>
      </c>
      <c r="D3" s="114" t="s">
        <v>276</v>
      </c>
      <c r="E3" s="114" t="s">
        <v>277</v>
      </c>
      <c r="F3" s="114" t="s">
        <v>4</v>
      </c>
    </row>
    <row r="4" spans="1:9" x14ac:dyDescent="0.3">
      <c r="A4" s="114">
        <v>1</v>
      </c>
      <c r="B4" s="114">
        <v>120</v>
      </c>
      <c r="C4" s="114">
        <v>60</v>
      </c>
      <c r="D4" s="114">
        <v>1</v>
      </c>
      <c r="E4" s="114">
        <f>D4*E2</f>
        <v>332</v>
      </c>
      <c r="F4" s="114" t="s">
        <v>11</v>
      </c>
      <c r="H4" s="114">
        <f>A4*B4</f>
        <v>120</v>
      </c>
      <c r="I4" s="114">
        <f>H4*E4</f>
        <v>39840</v>
      </c>
    </row>
    <row r="5" spans="1:9" x14ac:dyDescent="0.3">
      <c r="A5" s="114">
        <v>2</v>
      </c>
      <c r="B5" s="114">
        <v>110</v>
      </c>
      <c r="C5" s="114">
        <v>70</v>
      </c>
      <c r="D5" s="114">
        <v>1.02</v>
      </c>
      <c r="E5" s="114">
        <f>D5*E2</f>
        <v>338.64</v>
      </c>
      <c r="F5" s="114" t="s">
        <v>23</v>
      </c>
      <c r="H5" s="114">
        <f t="shared" ref="H5:H10" si="0">A5*B5</f>
        <v>220</v>
      </c>
      <c r="I5" s="114">
        <f t="shared" ref="I5:I10" si="1">H5*E5</f>
        <v>74500.800000000003</v>
      </c>
    </row>
    <row r="6" spans="1:9" x14ac:dyDescent="0.3">
      <c r="A6" s="114">
        <v>3</v>
      </c>
      <c r="B6" s="114">
        <v>100</v>
      </c>
      <c r="C6" s="114">
        <v>80</v>
      </c>
      <c r="D6" s="114">
        <v>1.05</v>
      </c>
      <c r="E6" s="114">
        <f>D6*E2</f>
        <v>348.6</v>
      </c>
      <c r="F6" s="114" t="s">
        <v>27</v>
      </c>
      <c r="H6" s="114">
        <f t="shared" si="0"/>
        <v>300</v>
      </c>
      <c r="I6" s="114">
        <f t="shared" si="1"/>
        <v>104580</v>
      </c>
    </row>
    <row r="7" spans="1:9" x14ac:dyDescent="0.3">
      <c r="A7" s="114">
        <v>4</v>
      </c>
      <c r="B7" s="114">
        <v>90</v>
      </c>
      <c r="C7" s="114">
        <v>90</v>
      </c>
      <c r="D7" s="114">
        <v>1.0900000000000001</v>
      </c>
      <c r="E7" s="114">
        <f>D7*E2</f>
        <v>361.88000000000005</v>
      </c>
      <c r="F7" s="114" t="s">
        <v>34</v>
      </c>
      <c r="H7" s="114">
        <f t="shared" si="0"/>
        <v>360</v>
      </c>
      <c r="I7" s="114">
        <f t="shared" si="1"/>
        <v>130276.80000000002</v>
      </c>
    </row>
    <row r="8" spans="1:9" x14ac:dyDescent="0.3">
      <c r="A8" s="114">
        <v>5</v>
      </c>
      <c r="B8" s="114">
        <v>80</v>
      </c>
      <c r="C8" s="114">
        <v>100</v>
      </c>
      <c r="D8" s="114">
        <v>1.1399999999999999</v>
      </c>
      <c r="E8" s="114">
        <f>D8*E2</f>
        <v>378.47999999999996</v>
      </c>
      <c r="F8" s="114" t="s">
        <v>50</v>
      </c>
      <c r="H8" s="114">
        <f t="shared" si="0"/>
        <v>400</v>
      </c>
      <c r="I8" s="114">
        <f t="shared" si="1"/>
        <v>151391.99999999997</v>
      </c>
    </row>
    <row r="9" spans="1:9" x14ac:dyDescent="0.3">
      <c r="A9" s="114">
        <v>6</v>
      </c>
      <c r="B9" s="114">
        <v>70</v>
      </c>
      <c r="C9" s="114">
        <v>110</v>
      </c>
      <c r="D9" s="114">
        <v>1.2</v>
      </c>
      <c r="E9" s="114">
        <f>D9*E2</f>
        <v>398.4</v>
      </c>
      <c r="F9" s="114" t="s">
        <v>227</v>
      </c>
      <c r="H9" s="114">
        <f t="shared" si="0"/>
        <v>420</v>
      </c>
      <c r="I9" s="114">
        <f t="shared" si="1"/>
        <v>167328</v>
      </c>
    </row>
    <row r="10" spans="1:9" x14ac:dyDescent="0.3">
      <c r="A10" s="114">
        <v>7</v>
      </c>
      <c r="B10" s="114">
        <v>60</v>
      </c>
      <c r="C10" s="114">
        <v>120</v>
      </c>
      <c r="D10" s="114">
        <v>1.27</v>
      </c>
      <c r="E10" s="114">
        <f>D10*E2</f>
        <v>421.64</v>
      </c>
      <c r="F10" s="114" t="s">
        <v>234</v>
      </c>
      <c r="H10" s="114">
        <f t="shared" si="0"/>
        <v>420</v>
      </c>
      <c r="I10" s="114">
        <f t="shared" si="1"/>
        <v>177088.8</v>
      </c>
    </row>
    <row r="11" spans="1:9" x14ac:dyDescent="0.3">
      <c r="A11" s="114">
        <f>SUM(A4:A10)</f>
        <v>28</v>
      </c>
      <c r="H11" s="114">
        <f>SUM(H4:H10)</f>
        <v>2240</v>
      </c>
      <c r="I11" s="115">
        <f>SUM(I4:I10)</f>
        <v>845006.39999999991</v>
      </c>
    </row>
    <row r="12" spans="1:9" x14ac:dyDescent="0.3">
      <c r="H12" s="114">
        <f>H11/60</f>
        <v>37.333333333333336</v>
      </c>
    </row>
    <row r="13" spans="1:9" x14ac:dyDescent="0.3">
      <c r="H13" s="116" t="s">
        <v>241</v>
      </c>
      <c r="I13" s="114">
        <f>I11/H11</f>
        <v>377.23499999999996</v>
      </c>
    </row>
    <row r="14" spans="1:9" x14ac:dyDescent="0.3">
      <c r="I14" s="114">
        <f>I13/E2</f>
        <v>1.1362499999999998</v>
      </c>
    </row>
    <row r="16" spans="1:9" x14ac:dyDescent="0.3">
      <c r="A16" s="161" t="s">
        <v>279</v>
      </c>
      <c r="B16" s="161"/>
      <c r="C16" s="161"/>
      <c r="D16" s="161"/>
      <c r="E16" s="161"/>
      <c r="F16" s="161"/>
      <c r="G16" s="161"/>
      <c r="H16" s="161"/>
    </row>
    <row r="17" spans="1:9" x14ac:dyDescent="0.3">
      <c r="A17" s="114" t="s">
        <v>275</v>
      </c>
      <c r="B17" s="114" t="s">
        <v>1</v>
      </c>
      <c r="C17" s="114" t="s">
        <v>3</v>
      </c>
      <c r="D17" s="114" t="s">
        <v>276</v>
      </c>
      <c r="E17" s="114" t="s">
        <v>277</v>
      </c>
      <c r="F17" s="114" t="s">
        <v>4</v>
      </c>
    </row>
    <row r="18" spans="1:9" x14ac:dyDescent="0.3">
      <c r="A18" s="114">
        <v>7</v>
      </c>
      <c r="B18" s="114">
        <v>120</v>
      </c>
      <c r="C18" s="114">
        <v>60</v>
      </c>
      <c r="D18" s="114">
        <v>1</v>
      </c>
      <c r="E18" s="114">
        <f>D18*E2</f>
        <v>332</v>
      </c>
      <c r="F18" s="114" t="s">
        <v>66</v>
      </c>
      <c r="H18" s="114">
        <f>A18*B18</f>
        <v>840</v>
      </c>
      <c r="I18" s="114">
        <f>H18*E18</f>
        <v>278880</v>
      </c>
    </row>
    <row r="19" spans="1:9" x14ac:dyDescent="0.3">
      <c r="A19" s="114">
        <v>6</v>
      </c>
      <c r="B19" s="114">
        <v>110</v>
      </c>
      <c r="C19" s="114">
        <v>70</v>
      </c>
      <c r="D19" s="114">
        <v>1.02</v>
      </c>
      <c r="E19" s="114">
        <f>D19*E2</f>
        <v>338.64</v>
      </c>
      <c r="F19" s="114" t="s">
        <v>47</v>
      </c>
      <c r="H19" s="114">
        <f t="shared" ref="H19:H24" si="2">A19*B19</f>
        <v>660</v>
      </c>
      <c r="I19" s="114">
        <f t="shared" ref="I19:I24" si="3">H19*E19</f>
        <v>223502.4</v>
      </c>
    </row>
    <row r="20" spans="1:9" x14ac:dyDescent="0.3">
      <c r="A20" s="114">
        <v>5</v>
      </c>
      <c r="B20" s="114">
        <v>100</v>
      </c>
      <c r="C20" s="114">
        <v>80</v>
      </c>
      <c r="D20" s="114">
        <v>1.05</v>
      </c>
      <c r="E20" s="114">
        <f>D20*E2</f>
        <v>348.6</v>
      </c>
      <c r="F20" s="114" t="s">
        <v>224</v>
      </c>
      <c r="H20" s="114">
        <f t="shared" si="2"/>
        <v>500</v>
      </c>
      <c r="I20" s="114">
        <f t="shared" si="3"/>
        <v>174300</v>
      </c>
    </row>
    <row r="21" spans="1:9" x14ac:dyDescent="0.3">
      <c r="A21" s="114">
        <v>4</v>
      </c>
      <c r="B21" s="114">
        <v>90</v>
      </c>
      <c r="C21" s="114">
        <v>90</v>
      </c>
      <c r="D21" s="114">
        <v>1.0900000000000001</v>
      </c>
      <c r="E21" s="114">
        <f>D21*E2</f>
        <v>361.88000000000005</v>
      </c>
      <c r="F21" s="114" t="s">
        <v>228</v>
      </c>
      <c r="H21" s="114">
        <f t="shared" si="2"/>
        <v>360</v>
      </c>
      <c r="I21" s="114">
        <f t="shared" si="3"/>
        <v>130276.80000000002</v>
      </c>
    </row>
    <row r="22" spans="1:9" x14ac:dyDescent="0.3">
      <c r="A22" s="114">
        <v>3</v>
      </c>
      <c r="B22" s="114">
        <v>80</v>
      </c>
      <c r="C22" s="114">
        <v>100</v>
      </c>
      <c r="D22" s="114">
        <v>1.1399999999999999</v>
      </c>
      <c r="E22" s="114">
        <f>D22*E2</f>
        <v>378.47999999999996</v>
      </c>
      <c r="F22" s="114" t="s">
        <v>231</v>
      </c>
      <c r="H22" s="114">
        <f t="shared" si="2"/>
        <v>240</v>
      </c>
      <c r="I22" s="114">
        <f t="shared" si="3"/>
        <v>90835.199999999997</v>
      </c>
    </row>
    <row r="23" spans="1:9" x14ac:dyDescent="0.3">
      <c r="A23" s="114">
        <v>2</v>
      </c>
      <c r="B23" s="114">
        <v>70</v>
      </c>
      <c r="C23" s="114">
        <v>110</v>
      </c>
      <c r="D23" s="114">
        <v>1.2</v>
      </c>
      <c r="E23" s="114">
        <f>D23*E2</f>
        <v>398.4</v>
      </c>
      <c r="F23" s="114" t="s">
        <v>233</v>
      </c>
      <c r="H23" s="114">
        <f t="shared" si="2"/>
        <v>140</v>
      </c>
      <c r="I23" s="114">
        <f t="shared" si="3"/>
        <v>55776</v>
      </c>
    </row>
    <row r="24" spans="1:9" x14ac:dyDescent="0.3">
      <c r="A24" s="114">
        <v>1</v>
      </c>
      <c r="B24" s="114">
        <v>60</v>
      </c>
      <c r="D24" s="114">
        <v>1.27</v>
      </c>
      <c r="E24" s="114">
        <f>D24*E2</f>
        <v>421.64</v>
      </c>
      <c r="F24" s="114" t="s">
        <v>234</v>
      </c>
      <c r="H24" s="114">
        <f t="shared" si="2"/>
        <v>60</v>
      </c>
      <c r="I24" s="114">
        <f t="shared" si="3"/>
        <v>25298.399999999998</v>
      </c>
    </row>
    <row r="25" spans="1:9" x14ac:dyDescent="0.3">
      <c r="A25" s="114">
        <f>SUM(A18:A24)</f>
        <v>28</v>
      </c>
      <c r="H25" s="114">
        <f>SUM(H18:H24)</f>
        <v>2800</v>
      </c>
      <c r="I25" s="115">
        <f>SUM(I18:I24)</f>
        <v>978868.8</v>
      </c>
    </row>
    <row r="26" spans="1:9" x14ac:dyDescent="0.3">
      <c r="H26" s="114">
        <f>H25/60</f>
        <v>46.666666666666664</v>
      </c>
    </row>
    <row r="27" spans="1:9" x14ac:dyDescent="0.3">
      <c r="H27" s="116" t="s">
        <v>114</v>
      </c>
      <c r="I27" s="114">
        <f>I25/H25</f>
        <v>349.596</v>
      </c>
    </row>
    <row r="28" spans="1:9" x14ac:dyDescent="0.3">
      <c r="I28" s="114">
        <f>I27/E2</f>
        <v>1.0529999999999999</v>
      </c>
    </row>
    <row r="31" spans="1:9" x14ac:dyDescent="0.3">
      <c r="A31" s="161" t="s">
        <v>424</v>
      </c>
      <c r="B31" s="161"/>
      <c r="C31" s="161"/>
      <c r="D31" s="161"/>
      <c r="E31" s="161"/>
    </row>
    <row r="32" spans="1:9" x14ac:dyDescent="0.3">
      <c r="A32" t="s">
        <v>425</v>
      </c>
      <c r="B32" t="s">
        <v>426</v>
      </c>
      <c r="C32" t="s">
        <v>427</v>
      </c>
      <c r="D32" t="s">
        <v>1</v>
      </c>
      <c r="E32" t="s">
        <v>3</v>
      </c>
    </row>
    <row r="33" spans="1:5" x14ac:dyDescent="0.3">
      <c r="A33">
        <v>3</v>
      </c>
      <c r="B33">
        <v>2</v>
      </c>
      <c r="C33">
        <v>1</v>
      </c>
      <c r="D33">
        <v>25</v>
      </c>
      <c r="E33">
        <v>5</v>
      </c>
    </row>
    <row r="34" spans="1:5" x14ac:dyDescent="0.3">
      <c r="A34">
        <v>4</v>
      </c>
      <c r="B34">
        <v>3</v>
      </c>
      <c r="C34">
        <v>2</v>
      </c>
      <c r="D34">
        <v>20</v>
      </c>
      <c r="E34">
        <v>10</v>
      </c>
    </row>
    <row r="35" spans="1:5" x14ac:dyDescent="0.3">
      <c r="A35">
        <v>5</v>
      </c>
      <c r="B35">
        <v>4</v>
      </c>
      <c r="C35">
        <v>3</v>
      </c>
      <c r="D35">
        <v>15</v>
      </c>
      <c r="E35">
        <v>15</v>
      </c>
    </row>
    <row r="36" spans="1:5" x14ac:dyDescent="0.3">
      <c r="A36">
        <v>6</v>
      </c>
      <c r="B36">
        <v>5</v>
      </c>
      <c r="C36">
        <v>4</v>
      </c>
      <c r="D36">
        <v>10</v>
      </c>
      <c r="E36">
        <v>20</v>
      </c>
    </row>
    <row r="37" spans="1:5" x14ac:dyDescent="0.3">
      <c r="A37">
        <v>7</v>
      </c>
      <c r="B37">
        <v>6</v>
      </c>
      <c r="C37">
        <v>5</v>
      </c>
      <c r="D37">
        <v>5</v>
      </c>
      <c r="E37">
        <v>25</v>
      </c>
    </row>
    <row r="38" spans="1:5" x14ac:dyDescent="0.3">
      <c r="A38">
        <v>6</v>
      </c>
      <c r="B38">
        <v>5</v>
      </c>
      <c r="C38">
        <v>4</v>
      </c>
      <c r="D38">
        <v>10</v>
      </c>
      <c r="E38">
        <v>20</v>
      </c>
    </row>
    <row r="39" spans="1:5" x14ac:dyDescent="0.3">
      <c r="A39">
        <v>5</v>
      </c>
      <c r="B39">
        <v>4</v>
      </c>
      <c r="C39">
        <v>3</v>
      </c>
      <c r="D39">
        <v>15</v>
      </c>
      <c r="E39">
        <v>15</v>
      </c>
    </row>
    <row r="40" spans="1:5" x14ac:dyDescent="0.3">
      <c r="A40">
        <v>4</v>
      </c>
      <c r="B40">
        <v>3</v>
      </c>
      <c r="C40">
        <v>2</v>
      </c>
      <c r="D40">
        <v>20</v>
      </c>
      <c r="E40">
        <v>10</v>
      </c>
    </row>
    <row r="41" spans="1:5" x14ac:dyDescent="0.3">
      <c r="A41">
        <v>3</v>
      </c>
      <c r="B41">
        <v>2</v>
      </c>
      <c r="C41">
        <v>1</v>
      </c>
      <c r="D41">
        <v>25</v>
      </c>
      <c r="E41">
        <v>5</v>
      </c>
    </row>
    <row r="42" spans="1:5" x14ac:dyDescent="0.3">
      <c r="A42"/>
      <c r="B42"/>
      <c r="C42"/>
      <c r="D42"/>
      <c r="E42"/>
    </row>
    <row r="43" spans="1:5" x14ac:dyDescent="0.3">
      <c r="A43" t="s">
        <v>428</v>
      </c>
      <c r="B43" t="s">
        <v>429</v>
      </c>
      <c r="C43" t="s">
        <v>430</v>
      </c>
      <c r="D43"/>
      <c r="E43"/>
    </row>
    <row r="44" spans="1:5" x14ac:dyDescent="0.3">
      <c r="A44" t="s">
        <v>431</v>
      </c>
      <c r="B44"/>
      <c r="C44"/>
      <c r="D44"/>
      <c r="E44"/>
    </row>
    <row r="48" spans="1:5" x14ac:dyDescent="0.3">
      <c r="A48" s="114" t="s">
        <v>17</v>
      </c>
      <c r="B48" s="114">
        <v>415</v>
      </c>
    </row>
    <row r="49" spans="1:7" x14ac:dyDescent="0.3">
      <c r="A49" s="114" t="s">
        <v>275</v>
      </c>
      <c r="B49" s="114" t="s">
        <v>1</v>
      </c>
      <c r="C49" s="114" t="s">
        <v>3</v>
      </c>
      <c r="D49" s="114" t="s">
        <v>276</v>
      </c>
      <c r="E49" s="114" t="s">
        <v>277</v>
      </c>
      <c r="F49" s="114" t="s">
        <v>4</v>
      </c>
    </row>
    <row r="50" spans="1:7" x14ac:dyDescent="0.3">
      <c r="A50" s="114">
        <v>2</v>
      </c>
      <c r="B50" s="114">
        <v>55</v>
      </c>
      <c r="C50" s="114">
        <v>5</v>
      </c>
      <c r="D50" s="114">
        <v>0.75</v>
      </c>
      <c r="E50" s="114">
        <f>D50*B48</f>
        <v>311.25</v>
      </c>
      <c r="F50" s="114" t="s">
        <v>19</v>
      </c>
      <c r="G50" s="114">
        <f>A50*B50</f>
        <v>110</v>
      </c>
    </row>
    <row r="51" spans="1:7" x14ac:dyDescent="0.3">
      <c r="A51" s="114">
        <v>3</v>
      </c>
      <c r="B51" s="114">
        <v>50</v>
      </c>
      <c r="C51" s="114">
        <v>10</v>
      </c>
      <c r="D51" s="114">
        <v>0.8</v>
      </c>
      <c r="E51" s="114">
        <f>D51*B48</f>
        <v>332</v>
      </c>
      <c r="F51" s="114" t="s">
        <v>61</v>
      </c>
      <c r="G51" s="114">
        <f t="shared" ref="G51:G69" si="4">A51*B51</f>
        <v>150</v>
      </c>
    </row>
    <row r="52" spans="1:7" x14ac:dyDescent="0.3">
      <c r="A52" s="114">
        <v>4</v>
      </c>
      <c r="B52" s="114">
        <v>45</v>
      </c>
      <c r="C52" s="114">
        <v>15</v>
      </c>
      <c r="D52" s="114">
        <v>0.85</v>
      </c>
      <c r="E52" s="114">
        <f>D52*B48</f>
        <v>352.75</v>
      </c>
      <c r="F52" s="114" t="s">
        <v>23</v>
      </c>
      <c r="G52" s="114">
        <f t="shared" si="4"/>
        <v>180</v>
      </c>
    </row>
    <row r="53" spans="1:7" x14ac:dyDescent="0.3">
      <c r="A53" s="114">
        <v>5</v>
      </c>
      <c r="B53" s="114">
        <v>40</v>
      </c>
      <c r="C53" s="114">
        <v>20</v>
      </c>
      <c r="D53" s="114">
        <v>0.9</v>
      </c>
      <c r="E53" s="114">
        <f>D53*B48</f>
        <v>373.5</v>
      </c>
      <c r="F53" s="114" t="s">
        <v>38</v>
      </c>
      <c r="G53" s="114">
        <f t="shared" si="4"/>
        <v>200</v>
      </c>
    </row>
    <row r="54" spans="1:7" x14ac:dyDescent="0.3">
      <c r="A54" s="114">
        <v>6</v>
      </c>
      <c r="B54" s="114">
        <v>35</v>
      </c>
      <c r="C54" s="114">
        <v>25</v>
      </c>
      <c r="D54" s="114">
        <v>0.94</v>
      </c>
      <c r="E54" s="114">
        <f>D54*B48</f>
        <v>390.09999999999997</v>
      </c>
      <c r="F54" s="114" t="s">
        <v>28</v>
      </c>
      <c r="G54" s="114">
        <f t="shared" si="4"/>
        <v>210</v>
      </c>
    </row>
    <row r="55" spans="1:7" x14ac:dyDescent="0.3">
      <c r="A55" s="114">
        <v>7</v>
      </c>
      <c r="B55" s="114">
        <v>30</v>
      </c>
      <c r="C55" s="114">
        <v>30</v>
      </c>
      <c r="D55" s="114">
        <v>0.98</v>
      </c>
      <c r="E55" s="114">
        <f>D55*B48</f>
        <v>406.7</v>
      </c>
      <c r="F55" s="114" t="s">
        <v>31</v>
      </c>
      <c r="G55" s="114">
        <f t="shared" si="4"/>
        <v>210</v>
      </c>
    </row>
    <row r="56" spans="1:7" x14ac:dyDescent="0.3">
      <c r="A56" s="114">
        <v>1</v>
      </c>
      <c r="B56" s="114">
        <v>15</v>
      </c>
      <c r="C56" s="114">
        <v>5</v>
      </c>
      <c r="D56" s="114">
        <v>0.93</v>
      </c>
      <c r="E56" s="114">
        <f>D56*B48</f>
        <v>385.95000000000005</v>
      </c>
      <c r="F56" s="114" t="s">
        <v>152</v>
      </c>
      <c r="G56" s="114">
        <f t="shared" si="4"/>
        <v>15</v>
      </c>
    </row>
    <row r="57" spans="1:7" x14ac:dyDescent="0.3">
      <c r="A57" s="114">
        <v>2</v>
      </c>
      <c r="B57" s="114">
        <v>10</v>
      </c>
      <c r="C57" s="114">
        <v>10</v>
      </c>
      <c r="D57" s="114">
        <v>1.01</v>
      </c>
      <c r="E57" s="114">
        <f>D57*B48</f>
        <v>419.15</v>
      </c>
      <c r="F57" s="114" t="s">
        <v>32</v>
      </c>
      <c r="G57" s="114">
        <f t="shared" si="4"/>
        <v>20</v>
      </c>
    </row>
    <row r="58" spans="1:7" x14ac:dyDescent="0.3">
      <c r="A58" s="114">
        <v>3</v>
      </c>
      <c r="B58" s="114">
        <v>5</v>
      </c>
      <c r="C58" s="114">
        <v>15</v>
      </c>
      <c r="D58" s="114">
        <v>1.2</v>
      </c>
      <c r="E58" s="114">
        <f>D58*B48</f>
        <v>498</v>
      </c>
      <c r="F58" s="114" t="s">
        <v>33</v>
      </c>
      <c r="G58" s="114">
        <f t="shared" si="4"/>
        <v>15</v>
      </c>
    </row>
    <row r="59" spans="1:7" x14ac:dyDescent="0.3">
      <c r="A59" s="114">
        <v>4</v>
      </c>
      <c r="B59" s="114">
        <v>5</v>
      </c>
      <c r="C59" s="114">
        <v>10</v>
      </c>
      <c r="D59" s="114">
        <v>1.2</v>
      </c>
      <c r="E59" s="114">
        <f>D59*B48</f>
        <v>498</v>
      </c>
      <c r="F59" s="114" t="s">
        <v>34</v>
      </c>
      <c r="G59" s="114">
        <f t="shared" si="4"/>
        <v>20</v>
      </c>
    </row>
    <row r="60" spans="1:7" x14ac:dyDescent="0.3">
      <c r="A60" s="114">
        <v>3</v>
      </c>
      <c r="B60" s="114">
        <v>5</v>
      </c>
      <c r="C60" s="114">
        <v>15</v>
      </c>
      <c r="D60" s="114">
        <v>1.2</v>
      </c>
      <c r="E60" s="114">
        <f>D60*B48</f>
        <v>498</v>
      </c>
      <c r="F60" s="114" t="s">
        <v>41</v>
      </c>
      <c r="G60" s="114">
        <f t="shared" si="4"/>
        <v>15</v>
      </c>
    </row>
    <row r="61" spans="1:7" x14ac:dyDescent="0.3">
      <c r="A61" s="114">
        <v>2</v>
      </c>
      <c r="B61" s="114">
        <v>10</v>
      </c>
      <c r="C61" s="114">
        <v>10</v>
      </c>
      <c r="D61" s="114">
        <v>1.01</v>
      </c>
      <c r="E61" s="114">
        <f>D61*B48</f>
        <v>419.15</v>
      </c>
      <c r="F61" s="114" t="s">
        <v>376</v>
      </c>
      <c r="G61" s="114">
        <f t="shared" si="4"/>
        <v>20</v>
      </c>
    </row>
    <row r="62" spans="1:7" x14ac:dyDescent="0.3">
      <c r="A62" s="114">
        <v>1</v>
      </c>
      <c r="B62" s="114">
        <v>15</v>
      </c>
      <c r="C62" s="114">
        <v>5</v>
      </c>
      <c r="D62" s="114">
        <v>0.93</v>
      </c>
      <c r="E62" s="114">
        <f>D62*B48</f>
        <v>385.95000000000005</v>
      </c>
      <c r="F62" s="114" t="s">
        <v>35</v>
      </c>
      <c r="G62" s="114">
        <f t="shared" si="4"/>
        <v>15</v>
      </c>
    </row>
    <row r="63" spans="1:7" x14ac:dyDescent="0.3">
      <c r="A63" s="114">
        <v>7</v>
      </c>
      <c r="B63" s="114">
        <v>30</v>
      </c>
      <c r="C63" s="114">
        <v>30</v>
      </c>
      <c r="D63" s="114">
        <v>0.98</v>
      </c>
      <c r="E63" s="114">
        <f>D63*B48</f>
        <v>406.7</v>
      </c>
      <c r="F63" s="114" t="s">
        <v>47</v>
      </c>
      <c r="G63" s="114">
        <f t="shared" si="4"/>
        <v>210</v>
      </c>
    </row>
    <row r="64" spans="1:7" x14ac:dyDescent="0.3">
      <c r="A64" s="114">
        <v>6</v>
      </c>
      <c r="B64" s="114">
        <v>35</v>
      </c>
      <c r="C64" s="114">
        <v>25</v>
      </c>
      <c r="D64" s="114">
        <v>0.94</v>
      </c>
      <c r="E64" s="114">
        <f>D64*B48</f>
        <v>390.09999999999997</v>
      </c>
      <c r="F64" s="114" t="s">
        <v>50</v>
      </c>
      <c r="G64" s="114">
        <f t="shared" si="4"/>
        <v>210</v>
      </c>
    </row>
    <row r="65" spans="1:7" x14ac:dyDescent="0.3">
      <c r="A65" s="114">
        <v>5</v>
      </c>
      <c r="B65" s="114">
        <v>40</v>
      </c>
      <c r="C65" s="114">
        <v>20</v>
      </c>
      <c r="D65" s="114">
        <v>0.9</v>
      </c>
      <c r="E65" s="114">
        <f>D65*B48</f>
        <v>373.5</v>
      </c>
      <c r="F65" s="114" t="s">
        <v>56</v>
      </c>
      <c r="G65" s="114">
        <f t="shared" si="4"/>
        <v>200</v>
      </c>
    </row>
    <row r="66" spans="1:7" x14ac:dyDescent="0.3">
      <c r="A66" s="114">
        <v>4</v>
      </c>
      <c r="B66" s="114">
        <v>45</v>
      </c>
      <c r="C66" s="114">
        <v>15</v>
      </c>
      <c r="D66" s="114">
        <v>0.85</v>
      </c>
      <c r="E66" s="114">
        <f>D66*B48</f>
        <v>352.75</v>
      </c>
      <c r="F66" s="114" t="s">
        <v>224</v>
      </c>
      <c r="G66" s="114">
        <f t="shared" si="4"/>
        <v>180</v>
      </c>
    </row>
    <row r="67" spans="1:7" x14ac:dyDescent="0.3">
      <c r="A67" s="114">
        <v>3</v>
      </c>
      <c r="B67" s="114">
        <v>50</v>
      </c>
      <c r="C67" s="114">
        <v>10</v>
      </c>
      <c r="D67" s="114">
        <v>0.8</v>
      </c>
      <c r="E67" s="114">
        <f>D67*B48</f>
        <v>332</v>
      </c>
      <c r="F67" s="114" t="s">
        <v>225</v>
      </c>
      <c r="G67" s="114">
        <f t="shared" si="4"/>
        <v>150</v>
      </c>
    </row>
    <row r="68" spans="1:7" x14ac:dyDescent="0.3">
      <c r="A68" s="114">
        <v>2</v>
      </c>
      <c r="B68" s="114">
        <v>55</v>
      </c>
      <c r="C68" s="114">
        <v>5</v>
      </c>
      <c r="D68" s="114">
        <v>0.75</v>
      </c>
      <c r="E68" s="114">
        <f>D68*B48</f>
        <v>311.25</v>
      </c>
      <c r="F68" s="114" t="s">
        <v>447</v>
      </c>
      <c r="G68" s="114">
        <f t="shared" si="4"/>
        <v>110</v>
      </c>
    </row>
    <row r="69" spans="1:7" x14ac:dyDescent="0.3">
      <c r="A69" s="114">
        <v>1</v>
      </c>
      <c r="B69" s="114">
        <v>60</v>
      </c>
      <c r="D69" s="114">
        <v>1</v>
      </c>
      <c r="E69" s="114">
        <f>D69*B48</f>
        <v>415</v>
      </c>
      <c r="F69" s="114" t="s">
        <v>226</v>
      </c>
      <c r="G69" s="114">
        <f t="shared" si="4"/>
        <v>60</v>
      </c>
    </row>
    <row r="71" spans="1:7" x14ac:dyDescent="0.3">
      <c r="A71" s="114">
        <f>SUM(A50:A69)</f>
        <v>71</v>
      </c>
      <c r="G71" s="114">
        <f>SUM(G50:G69)</f>
        <v>2300</v>
      </c>
    </row>
    <row r="72" spans="1:7" x14ac:dyDescent="0.3">
      <c r="G72" s="114" t="s">
        <v>450</v>
      </c>
    </row>
  </sheetData>
  <mergeCells count="3">
    <mergeCell ref="A1:H1"/>
    <mergeCell ref="A16:H16"/>
    <mergeCell ref="A31:E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F122B-5510-4F2A-80CC-B66C5FFB988C}">
  <dimension ref="A1:H38"/>
  <sheetViews>
    <sheetView workbookViewId="0">
      <selection activeCell="E6" sqref="E6"/>
    </sheetView>
  </sheetViews>
  <sheetFormatPr baseColWidth="10" defaultColWidth="8.88671875" defaultRowHeight="14.4" x14ac:dyDescent="0.3"/>
  <cols>
    <col min="1" max="8" width="12.6640625" style="1" customWidth="1"/>
    <col min="9" max="16384" width="8.88671875" style="1"/>
  </cols>
  <sheetData>
    <row r="1" spans="1:8" ht="40.200000000000003" customHeight="1" x14ac:dyDescent="0.3">
      <c r="A1" s="130" t="s">
        <v>155</v>
      </c>
      <c r="B1" s="130"/>
      <c r="C1" s="130"/>
      <c r="D1" s="131" t="s">
        <v>156</v>
      </c>
      <c r="E1" s="132"/>
      <c r="F1" s="132"/>
      <c r="G1" s="132"/>
      <c r="H1" s="132"/>
    </row>
    <row r="2" spans="1:8" ht="6" customHeight="1" thickBot="1" x14ac:dyDescent="0.35"/>
    <row r="3" spans="1:8" ht="19.95" customHeight="1" thickTop="1" thickBot="1" x14ac:dyDescent="0.35">
      <c r="A3" s="85"/>
      <c r="B3" s="19" t="s">
        <v>17</v>
      </c>
      <c r="C3" s="20">
        <v>400</v>
      </c>
      <c r="D3" s="20"/>
      <c r="E3" s="20"/>
      <c r="F3" s="21" t="s">
        <v>18</v>
      </c>
      <c r="G3" s="20">
        <v>230</v>
      </c>
      <c r="H3" s="22"/>
    </row>
    <row r="4" spans="1:8" ht="6" customHeight="1" thickTop="1" thickBot="1" x14ac:dyDescent="0.35"/>
    <row r="5" spans="1:8" s="2" customFormat="1" ht="19.95" customHeight="1" thickTop="1" thickBot="1" x14ac:dyDescent="0.35">
      <c r="A5" s="59" t="s">
        <v>58</v>
      </c>
      <c r="B5" s="59" t="s">
        <v>0</v>
      </c>
      <c r="C5" s="60" t="s">
        <v>1</v>
      </c>
      <c r="D5" s="139" t="s">
        <v>2</v>
      </c>
      <c r="E5" s="139"/>
      <c r="F5" s="60" t="s">
        <v>4</v>
      </c>
      <c r="G5" s="60" t="s">
        <v>3</v>
      </c>
      <c r="H5" s="61" t="s">
        <v>4</v>
      </c>
    </row>
    <row r="6" spans="1:8" ht="15" thickTop="1" x14ac:dyDescent="0.3">
      <c r="A6" s="140">
        <v>1</v>
      </c>
      <c r="B6" s="140">
        <v>1</v>
      </c>
      <c r="C6" s="62" t="s">
        <v>11</v>
      </c>
      <c r="D6" s="63">
        <f>0.6*$C$3</f>
        <v>240</v>
      </c>
      <c r="E6" s="64">
        <f>0.7*$C$3</f>
        <v>280</v>
      </c>
      <c r="F6" s="62" t="s">
        <v>11</v>
      </c>
      <c r="G6" s="75"/>
      <c r="H6" s="76"/>
    </row>
    <row r="7" spans="1:8" x14ac:dyDescent="0.3">
      <c r="A7" s="135"/>
      <c r="B7" s="135"/>
      <c r="C7" s="11" t="s">
        <v>6</v>
      </c>
      <c r="D7" s="27">
        <f>0.95*$C$3</f>
        <v>380</v>
      </c>
      <c r="E7" s="28">
        <f>$C$3</f>
        <v>400</v>
      </c>
      <c r="F7" s="3" t="s">
        <v>20</v>
      </c>
      <c r="G7" s="77"/>
      <c r="H7" s="78"/>
    </row>
    <row r="8" spans="1:8" x14ac:dyDescent="0.3">
      <c r="A8" s="135"/>
      <c r="B8" s="136">
        <v>2</v>
      </c>
      <c r="C8" s="7" t="s">
        <v>11</v>
      </c>
      <c r="D8" s="8">
        <f>0.6*$C$3</f>
        <v>240</v>
      </c>
      <c r="E8" s="9">
        <f>0.7*$C$3</f>
        <v>280</v>
      </c>
      <c r="F8" s="15" t="s">
        <v>21</v>
      </c>
      <c r="G8" s="79"/>
      <c r="H8" s="80"/>
    </row>
    <row r="9" spans="1:8" x14ac:dyDescent="0.3">
      <c r="A9" s="135"/>
      <c r="B9" s="135"/>
      <c r="C9" s="11" t="s">
        <v>6</v>
      </c>
      <c r="D9" s="27">
        <f>0.95*$C$3</f>
        <v>380</v>
      </c>
      <c r="E9" s="28">
        <f>$C$3</f>
        <v>400</v>
      </c>
      <c r="F9" s="3" t="s">
        <v>75</v>
      </c>
      <c r="G9" s="77"/>
      <c r="H9" s="78"/>
    </row>
    <row r="10" spans="1:8" x14ac:dyDescent="0.3">
      <c r="A10" s="135"/>
      <c r="B10" s="128">
        <v>3</v>
      </c>
      <c r="C10" s="7" t="s">
        <v>11</v>
      </c>
      <c r="D10" s="8">
        <f>0.6*$C$3</f>
        <v>240</v>
      </c>
      <c r="E10" s="9">
        <f>0.7*$C$3</f>
        <v>280</v>
      </c>
      <c r="F10" s="15" t="s">
        <v>22</v>
      </c>
      <c r="G10" s="79"/>
      <c r="H10" s="80"/>
    </row>
    <row r="11" spans="1:8" x14ac:dyDescent="0.3">
      <c r="A11" s="135"/>
      <c r="B11" s="137"/>
      <c r="C11" s="11" t="s">
        <v>11</v>
      </c>
      <c r="D11" s="27">
        <f>0.95*$C$3</f>
        <v>380</v>
      </c>
      <c r="E11" s="28">
        <f>$C$3</f>
        <v>400</v>
      </c>
      <c r="F11" s="11" t="s">
        <v>24</v>
      </c>
      <c r="G11" s="81"/>
      <c r="H11" s="82"/>
    </row>
    <row r="12" spans="1:8" x14ac:dyDescent="0.3">
      <c r="A12" s="135"/>
      <c r="B12" s="134">
        <v>4</v>
      </c>
      <c r="C12" s="7" t="s">
        <v>11</v>
      </c>
      <c r="D12" s="8">
        <f>0.6*$C$3</f>
        <v>240</v>
      </c>
      <c r="E12" s="9">
        <f>0.7*$C$3</f>
        <v>280</v>
      </c>
      <c r="F12" s="7" t="s">
        <v>25</v>
      </c>
      <c r="G12" s="83"/>
      <c r="H12" s="84"/>
    </row>
    <row r="13" spans="1:8" x14ac:dyDescent="0.3">
      <c r="A13" s="135"/>
      <c r="B13" s="138"/>
      <c r="C13" s="11" t="s">
        <v>6</v>
      </c>
      <c r="D13" s="27">
        <f>0.95*$C$3</f>
        <v>380</v>
      </c>
      <c r="E13" s="28">
        <f>$C$3</f>
        <v>400</v>
      </c>
      <c r="F13" s="11" t="s">
        <v>39</v>
      </c>
      <c r="G13" s="81"/>
      <c r="H13" s="82"/>
    </row>
    <row r="14" spans="1:8" x14ac:dyDescent="0.3">
      <c r="A14" s="135"/>
      <c r="B14" s="136">
        <v>5</v>
      </c>
      <c r="C14" s="7" t="s">
        <v>11</v>
      </c>
      <c r="D14" s="8">
        <f>0.6*$C$3</f>
        <v>240</v>
      </c>
      <c r="E14" s="9">
        <f>0.7*$C$3</f>
        <v>280</v>
      </c>
      <c r="F14" s="15" t="s">
        <v>77</v>
      </c>
      <c r="G14" s="79"/>
      <c r="H14" s="80"/>
    </row>
    <row r="15" spans="1:8" ht="15" thickBot="1" x14ac:dyDescent="0.35">
      <c r="A15" s="141"/>
      <c r="B15" s="141"/>
      <c r="C15" s="41" t="s">
        <v>6</v>
      </c>
      <c r="D15" s="39">
        <f>0.95*$C$3</f>
        <v>380</v>
      </c>
      <c r="E15" s="40">
        <f>$C$3</f>
        <v>400</v>
      </c>
      <c r="F15" s="41" t="s">
        <v>28</v>
      </c>
      <c r="G15" s="41" t="s">
        <v>61</v>
      </c>
      <c r="H15" s="42" t="s">
        <v>67</v>
      </c>
    </row>
    <row r="16" spans="1:8" x14ac:dyDescent="0.3">
      <c r="A16" s="134">
        <v>2</v>
      </c>
      <c r="B16" s="134">
        <v>1</v>
      </c>
      <c r="C16" s="7" t="s">
        <v>11</v>
      </c>
      <c r="D16" s="8">
        <f>0.6*$C$3</f>
        <v>240</v>
      </c>
      <c r="E16" s="9">
        <f>0.7*$C$3</f>
        <v>280</v>
      </c>
      <c r="F16" s="7" t="s">
        <v>32</v>
      </c>
      <c r="G16" s="65"/>
      <c r="H16" s="66"/>
    </row>
    <row r="17" spans="1:8" x14ac:dyDescent="0.3">
      <c r="A17" s="135"/>
      <c r="B17" s="135"/>
      <c r="C17" s="11" t="s">
        <v>6</v>
      </c>
      <c r="D17" s="27">
        <f>0.95*$C$3</f>
        <v>380</v>
      </c>
      <c r="E17" s="28">
        <f>$C$3</f>
        <v>400</v>
      </c>
      <c r="F17" s="3" t="s">
        <v>33</v>
      </c>
      <c r="G17" s="67"/>
      <c r="H17" s="68"/>
    </row>
    <row r="18" spans="1:8" x14ac:dyDescent="0.3">
      <c r="A18" s="135"/>
      <c r="B18" s="136">
        <v>2</v>
      </c>
      <c r="C18" s="7" t="s">
        <v>11</v>
      </c>
      <c r="D18" s="8">
        <f>0.6*$C$3</f>
        <v>240</v>
      </c>
      <c r="E18" s="9">
        <f>0.7*$C$3</f>
        <v>280</v>
      </c>
      <c r="F18" s="15" t="s">
        <v>35</v>
      </c>
      <c r="G18" s="69"/>
      <c r="H18" s="70"/>
    </row>
    <row r="19" spans="1:8" x14ac:dyDescent="0.3">
      <c r="A19" s="135"/>
      <c r="B19" s="135"/>
      <c r="C19" s="11" t="s">
        <v>6</v>
      </c>
      <c r="D19" s="27">
        <f>0.95*$C$3</f>
        <v>380</v>
      </c>
      <c r="E19" s="28">
        <f>$C$3</f>
        <v>400</v>
      </c>
      <c r="F19" s="3" t="s">
        <v>36</v>
      </c>
      <c r="G19" s="67"/>
      <c r="H19" s="68"/>
    </row>
    <row r="20" spans="1:8" x14ac:dyDescent="0.3">
      <c r="A20" s="135"/>
      <c r="B20" s="128">
        <v>3</v>
      </c>
      <c r="C20" s="7" t="s">
        <v>11</v>
      </c>
      <c r="D20" s="8">
        <f>0.6*$C$3</f>
        <v>240</v>
      </c>
      <c r="E20" s="9">
        <f>0.7*$C$3</f>
        <v>280</v>
      </c>
      <c r="F20" s="15" t="s">
        <v>72</v>
      </c>
      <c r="G20" s="69"/>
      <c r="H20" s="70"/>
    </row>
    <row r="21" spans="1:8" x14ac:dyDescent="0.3">
      <c r="A21" s="135"/>
      <c r="B21" s="137"/>
      <c r="C21" s="11" t="s">
        <v>11</v>
      </c>
      <c r="D21" s="27">
        <f>0.95*$C$3</f>
        <v>380</v>
      </c>
      <c r="E21" s="28">
        <f>$C$3</f>
        <v>400</v>
      </c>
      <c r="F21" s="11" t="s">
        <v>44</v>
      </c>
      <c r="G21" s="71"/>
      <c r="H21" s="72"/>
    </row>
    <row r="22" spans="1:8" x14ac:dyDescent="0.3">
      <c r="A22" s="135"/>
      <c r="B22" s="134">
        <v>4</v>
      </c>
      <c r="C22" s="7" t="s">
        <v>11</v>
      </c>
      <c r="D22" s="8">
        <f>0.6*$C$3</f>
        <v>240</v>
      </c>
      <c r="E22" s="9">
        <f>0.7*$C$3</f>
        <v>280</v>
      </c>
      <c r="F22" s="7" t="s">
        <v>73</v>
      </c>
      <c r="G22" s="65"/>
      <c r="H22" s="66"/>
    </row>
    <row r="23" spans="1:8" x14ac:dyDescent="0.3">
      <c r="A23" s="135"/>
      <c r="B23" s="138"/>
      <c r="C23" s="11" t="s">
        <v>6</v>
      </c>
      <c r="D23" s="27">
        <f>0.95*$C$3</f>
        <v>380</v>
      </c>
      <c r="E23" s="28">
        <f>$C$3</f>
        <v>400</v>
      </c>
      <c r="F23" s="11" t="s">
        <v>49</v>
      </c>
      <c r="G23" s="71"/>
      <c r="H23" s="72"/>
    </row>
    <row r="24" spans="1:8" x14ac:dyDescent="0.3">
      <c r="A24" s="135"/>
      <c r="B24" s="136">
        <v>5</v>
      </c>
      <c r="C24" s="7" t="s">
        <v>11</v>
      </c>
      <c r="D24" s="8">
        <f>0.6*$C$3</f>
        <v>240</v>
      </c>
      <c r="E24" s="9">
        <f>0.7*$C$3</f>
        <v>280</v>
      </c>
      <c r="F24" s="15" t="s">
        <v>79</v>
      </c>
      <c r="G24" s="69"/>
      <c r="H24" s="70"/>
    </row>
    <row r="25" spans="1:8" ht="15" thickBot="1" x14ac:dyDescent="0.35">
      <c r="A25" s="142"/>
      <c r="B25" s="142"/>
      <c r="C25" s="6" t="s">
        <v>6</v>
      </c>
      <c r="D25" s="25">
        <f>0.95*$C$3</f>
        <v>380</v>
      </c>
      <c r="E25" s="26">
        <f>$C$3</f>
        <v>400</v>
      </c>
      <c r="F25" s="6" t="s">
        <v>50</v>
      </c>
      <c r="G25" s="73"/>
      <c r="H25" s="74"/>
    </row>
    <row r="26" spans="1:8" ht="15" thickTop="1" x14ac:dyDescent="0.3">
      <c r="A26" s="134">
        <v>3</v>
      </c>
    </row>
    <row r="27" spans="1:8" x14ac:dyDescent="0.3">
      <c r="A27" s="135"/>
    </row>
    <row r="28" spans="1:8" x14ac:dyDescent="0.3">
      <c r="A28" s="135"/>
    </row>
    <row r="29" spans="1:8" x14ac:dyDescent="0.3">
      <c r="A29" s="135"/>
    </row>
    <row r="30" spans="1:8" x14ac:dyDescent="0.3">
      <c r="A30" s="135"/>
    </row>
    <row r="31" spans="1:8" x14ac:dyDescent="0.3">
      <c r="A31" s="135"/>
    </row>
    <row r="32" spans="1:8" x14ac:dyDescent="0.3">
      <c r="A32" s="135"/>
    </row>
    <row r="33" spans="1:1" x14ac:dyDescent="0.3">
      <c r="A33" s="135"/>
    </row>
    <row r="34" spans="1:1" x14ac:dyDescent="0.3">
      <c r="A34" s="135"/>
    </row>
    <row r="35" spans="1:1" x14ac:dyDescent="0.3">
      <c r="A35" s="135"/>
    </row>
    <row r="36" spans="1:1" x14ac:dyDescent="0.3">
      <c r="A36" s="143"/>
    </row>
    <row r="37" spans="1:1" ht="15" thickBot="1" x14ac:dyDescent="0.35">
      <c r="A37" s="142"/>
    </row>
    <row r="38" spans="1:1" ht="15" thickTop="1" x14ac:dyDescent="0.3"/>
  </sheetData>
  <mergeCells count="16">
    <mergeCell ref="A16:A25"/>
    <mergeCell ref="A26:A37"/>
    <mergeCell ref="B22:B23"/>
    <mergeCell ref="B24:B25"/>
    <mergeCell ref="B12:B13"/>
    <mergeCell ref="B14:B15"/>
    <mergeCell ref="B16:B17"/>
    <mergeCell ref="B18:B19"/>
    <mergeCell ref="B20:B21"/>
    <mergeCell ref="D1:H1"/>
    <mergeCell ref="D5:E5"/>
    <mergeCell ref="B6:B7"/>
    <mergeCell ref="B8:B9"/>
    <mergeCell ref="A1:C1"/>
    <mergeCell ref="A6:A15"/>
    <mergeCell ref="B10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1FC3E-7C15-4A19-A65B-881E00E66AD3}">
  <dimension ref="A1:G55"/>
  <sheetViews>
    <sheetView zoomScale="89" zoomScaleNormal="89" workbookViewId="0">
      <selection activeCell="L12" sqref="L12"/>
    </sheetView>
  </sheetViews>
  <sheetFormatPr baseColWidth="10" defaultColWidth="8.88671875" defaultRowHeight="14.4" x14ac:dyDescent="0.3"/>
  <cols>
    <col min="1" max="7" width="12.6640625" style="1" customWidth="1"/>
    <col min="8" max="16384" width="8.88671875" style="1"/>
  </cols>
  <sheetData>
    <row r="1" spans="1:7" ht="40.200000000000003" customHeight="1" x14ac:dyDescent="0.3">
      <c r="A1" s="130" t="s">
        <v>117</v>
      </c>
      <c r="B1" s="130"/>
      <c r="C1" s="131" t="s">
        <v>138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19" t="s">
        <v>17</v>
      </c>
      <c r="B3" s="162">
        <v>410</v>
      </c>
      <c r="C3" s="20"/>
      <c r="D3" s="20"/>
      <c r="E3" s="21" t="s">
        <v>18</v>
      </c>
      <c r="F3" s="20">
        <f>410/1.25</f>
        <v>328</v>
      </c>
      <c r="G3" s="22"/>
    </row>
    <row r="4" spans="1:7" ht="6" customHeight="1" thickTop="1" thickBot="1" x14ac:dyDescent="0.35"/>
    <row r="5" spans="1:7" s="2" customFormat="1" ht="19.95" customHeight="1" thickTop="1" thickBot="1" x14ac:dyDescent="0.35">
      <c r="A5" s="23" t="s">
        <v>0</v>
      </c>
      <c r="B5" s="86" t="s">
        <v>1</v>
      </c>
      <c r="C5" s="133" t="s">
        <v>2</v>
      </c>
      <c r="D5" s="133"/>
      <c r="E5" s="86" t="s">
        <v>4</v>
      </c>
      <c r="F5" s="86" t="s">
        <v>3</v>
      </c>
      <c r="G5" s="24" t="s">
        <v>4</v>
      </c>
    </row>
    <row r="6" spans="1:7" x14ac:dyDescent="0.3">
      <c r="A6" s="87">
        <v>1</v>
      </c>
      <c r="B6" s="7" t="s">
        <v>54</v>
      </c>
      <c r="C6" s="8">
        <f>0.8*B3</f>
        <v>328</v>
      </c>
      <c r="D6" s="28">
        <f>1.05*C6</f>
        <v>344.40000000000003</v>
      </c>
      <c r="E6" s="7" t="s">
        <v>53</v>
      </c>
      <c r="F6" s="7" t="s">
        <v>82</v>
      </c>
      <c r="G6" s="10" t="s">
        <v>6</v>
      </c>
    </row>
    <row r="7" spans="1:7" x14ac:dyDescent="0.3">
      <c r="A7" s="136">
        <v>2</v>
      </c>
      <c r="B7" s="15" t="s">
        <v>59</v>
      </c>
      <c r="C7" s="16">
        <f>0.85*$B$3</f>
        <v>348.5</v>
      </c>
      <c r="D7" s="9">
        <f t="shared" ref="D7:D54" si="0">1.05*C7</f>
        <v>365.92500000000001</v>
      </c>
      <c r="E7" s="15" t="s">
        <v>5</v>
      </c>
      <c r="F7" s="15" t="s">
        <v>60</v>
      </c>
      <c r="G7" s="18" t="s">
        <v>19</v>
      </c>
    </row>
    <row r="8" spans="1:7" x14ac:dyDescent="0.3">
      <c r="A8" s="135"/>
      <c r="B8" s="7" t="s">
        <v>59</v>
      </c>
      <c r="C8" s="8">
        <f>0.85*$B$3</f>
        <v>348.5</v>
      </c>
      <c r="D8" s="28">
        <f t="shared" si="0"/>
        <v>365.92500000000001</v>
      </c>
      <c r="E8" s="7" t="s">
        <v>7</v>
      </c>
      <c r="F8" s="7" t="s">
        <v>60</v>
      </c>
      <c r="G8" s="10" t="s">
        <v>11</v>
      </c>
    </row>
    <row r="9" spans="1:7" x14ac:dyDescent="0.3">
      <c r="A9" s="136">
        <v>3</v>
      </c>
      <c r="B9" s="44" t="s">
        <v>71</v>
      </c>
      <c r="C9" s="16">
        <f>0.9*$B$3</f>
        <v>369</v>
      </c>
      <c r="D9" s="9">
        <f t="shared" si="0"/>
        <v>387.45</v>
      </c>
      <c r="E9" s="44" t="s">
        <v>118</v>
      </c>
      <c r="F9" s="44" t="s">
        <v>81</v>
      </c>
      <c r="G9" s="45" t="s">
        <v>20</v>
      </c>
    </row>
    <row r="10" spans="1:7" x14ac:dyDescent="0.3">
      <c r="A10" s="135"/>
      <c r="B10" s="3" t="s">
        <v>71</v>
      </c>
      <c r="C10" s="8">
        <f t="shared" ref="C10:C11" si="1">0.9*$B$3</f>
        <v>369</v>
      </c>
      <c r="D10" s="9">
        <f t="shared" si="0"/>
        <v>387.45</v>
      </c>
      <c r="E10" s="3" t="s">
        <v>87</v>
      </c>
      <c r="F10" s="3" t="s">
        <v>81</v>
      </c>
      <c r="G10" s="5" t="s">
        <v>61</v>
      </c>
    </row>
    <row r="11" spans="1:7" x14ac:dyDescent="0.3">
      <c r="A11" s="135"/>
      <c r="B11" s="7" t="s">
        <v>71</v>
      </c>
      <c r="C11" s="30">
        <f t="shared" si="1"/>
        <v>369</v>
      </c>
      <c r="D11" s="28">
        <f t="shared" si="0"/>
        <v>387.45</v>
      </c>
      <c r="E11" s="7" t="s">
        <v>119</v>
      </c>
      <c r="F11" s="43" t="s">
        <v>81</v>
      </c>
      <c r="G11" s="10" t="s">
        <v>37</v>
      </c>
    </row>
    <row r="12" spans="1:7" x14ac:dyDescent="0.3">
      <c r="A12" s="136">
        <v>4</v>
      </c>
      <c r="B12" s="44" t="s">
        <v>62</v>
      </c>
      <c r="C12" s="16">
        <f>0.95*$B$3</f>
        <v>389.5</v>
      </c>
      <c r="D12" s="9">
        <f t="shared" si="0"/>
        <v>408.97500000000002</v>
      </c>
      <c r="E12" s="44" t="s">
        <v>88</v>
      </c>
      <c r="F12" s="44" t="s">
        <v>62</v>
      </c>
      <c r="G12" s="45" t="s">
        <v>21</v>
      </c>
    </row>
    <row r="13" spans="1:7" x14ac:dyDescent="0.3">
      <c r="A13" s="135"/>
      <c r="B13" s="3" t="s">
        <v>62</v>
      </c>
      <c r="C13" s="8">
        <f t="shared" ref="C13:C15" si="2">0.95*$B$3</f>
        <v>389.5</v>
      </c>
      <c r="D13" s="9">
        <f t="shared" si="0"/>
        <v>408.97500000000002</v>
      </c>
      <c r="E13" s="3" t="s">
        <v>90</v>
      </c>
      <c r="F13" s="3" t="s">
        <v>62</v>
      </c>
      <c r="G13" s="5" t="s">
        <v>75</v>
      </c>
    </row>
    <row r="14" spans="1:7" x14ac:dyDescent="0.3">
      <c r="A14" s="135"/>
      <c r="B14" s="3" t="s">
        <v>62</v>
      </c>
      <c r="C14" s="8">
        <f t="shared" si="2"/>
        <v>389.5</v>
      </c>
      <c r="D14" s="9">
        <f t="shared" si="0"/>
        <v>408.97500000000002</v>
      </c>
      <c r="E14" s="3" t="s">
        <v>91</v>
      </c>
      <c r="F14" s="3" t="s">
        <v>62</v>
      </c>
      <c r="G14" s="5" t="s">
        <v>23</v>
      </c>
    </row>
    <row r="15" spans="1:7" x14ac:dyDescent="0.3">
      <c r="A15" s="138"/>
      <c r="B15" s="32" t="s">
        <v>62</v>
      </c>
      <c r="C15" s="27">
        <f t="shared" si="2"/>
        <v>389.5</v>
      </c>
      <c r="D15" s="28">
        <f t="shared" si="0"/>
        <v>408.97500000000002</v>
      </c>
      <c r="E15" s="32" t="s">
        <v>57</v>
      </c>
      <c r="F15" s="32" t="s">
        <v>62</v>
      </c>
      <c r="G15" s="46" t="s">
        <v>46</v>
      </c>
    </row>
    <row r="16" spans="1:7" x14ac:dyDescent="0.3">
      <c r="A16" s="134">
        <v>5</v>
      </c>
      <c r="B16" s="7" t="s">
        <v>81</v>
      </c>
      <c r="C16" s="8">
        <f>$B$3</f>
        <v>410</v>
      </c>
      <c r="D16" s="9">
        <f t="shared" si="0"/>
        <v>430.5</v>
      </c>
      <c r="E16" s="7" t="s">
        <v>103</v>
      </c>
      <c r="F16" s="7" t="s">
        <v>71</v>
      </c>
      <c r="G16" s="10" t="s">
        <v>22</v>
      </c>
    </row>
    <row r="17" spans="1:7" x14ac:dyDescent="0.3">
      <c r="A17" s="135"/>
      <c r="B17" s="3" t="s">
        <v>81</v>
      </c>
      <c r="C17" s="8">
        <f t="shared" ref="C17:C20" si="3">$B$3</f>
        <v>410</v>
      </c>
      <c r="D17" s="9">
        <f t="shared" si="0"/>
        <v>430.5</v>
      </c>
      <c r="E17" s="3" t="s">
        <v>104</v>
      </c>
      <c r="F17" s="7" t="s">
        <v>71</v>
      </c>
      <c r="G17" s="5" t="s">
        <v>24</v>
      </c>
    </row>
    <row r="18" spans="1:7" x14ac:dyDescent="0.3">
      <c r="A18" s="135"/>
      <c r="B18" s="3" t="s">
        <v>81</v>
      </c>
      <c r="C18" s="8">
        <f t="shared" si="3"/>
        <v>410</v>
      </c>
      <c r="D18" s="9">
        <f t="shared" si="0"/>
        <v>430.5</v>
      </c>
      <c r="E18" s="3" t="s">
        <v>105</v>
      </c>
      <c r="F18" s="7" t="s">
        <v>71</v>
      </c>
      <c r="G18" s="5" t="s">
        <v>76</v>
      </c>
    </row>
    <row r="19" spans="1:7" x14ac:dyDescent="0.3">
      <c r="A19" s="135"/>
      <c r="B19" s="3" t="s">
        <v>81</v>
      </c>
      <c r="C19" s="8">
        <f t="shared" si="3"/>
        <v>410</v>
      </c>
      <c r="D19" s="9">
        <f t="shared" si="0"/>
        <v>430.5</v>
      </c>
      <c r="E19" s="3" t="s">
        <v>106</v>
      </c>
      <c r="F19" s="7" t="s">
        <v>71</v>
      </c>
      <c r="G19" s="5" t="s">
        <v>38</v>
      </c>
    </row>
    <row r="20" spans="1:7" x14ac:dyDescent="0.3">
      <c r="A20" s="138"/>
      <c r="B20" s="11" t="s">
        <v>81</v>
      </c>
      <c r="C20" s="8">
        <f t="shared" si="3"/>
        <v>410</v>
      </c>
      <c r="D20" s="13">
        <f t="shared" si="0"/>
        <v>430.5</v>
      </c>
      <c r="E20" s="11" t="s">
        <v>93</v>
      </c>
      <c r="F20" s="7" t="s">
        <v>71</v>
      </c>
      <c r="G20" s="5" t="s">
        <v>25</v>
      </c>
    </row>
    <row r="21" spans="1:7" x14ac:dyDescent="0.3">
      <c r="A21" s="128">
        <v>6</v>
      </c>
      <c r="B21" s="44" t="s">
        <v>60</v>
      </c>
      <c r="C21" s="16">
        <f>1.05*$B$3</f>
        <v>430.5</v>
      </c>
      <c r="D21" s="9">
        <f t="shared" si="0"/>
        <v>452.02500000000003</v>
      </c>
      <c r="E21" s="44" t="s">
        <v>120</v>
      </c>
      <c r="F21" s="44" t="s">
        <v>59</v>
      </c>
      <c r="G21" s="45" t="s">
        <v>39</v>
      </c>
    </row>
    <row r="22" spans="1:7" x14ac:dyDescent="0.3">
      <c r="A22" s="144"/>
      <c r="B22" s="3" t="s">
        <v>60</v>
      </c>
      <c r="C22" s="4">
        <f t="shared" ref="C22:C26" si="4">1.05*$B$3</f>
        <v>430.5</v>
      </c>
      <c r="D22" s="9">
        <f t="shared" si="0"/>
        <v>452.02500000000003</v>
      </c>
      <c r="E22" s="3" t="s">
        <v>92</v>
      </c>
      <c r="F22" s="3" t="s">
        <v>59</v>
      </c>
      <c r="G22" s="5" t="s">
        <v>26</v>
      </c>
    </row>
    <row r="23" spans="1:7" x14ac:dyDescent="0.3">
      <c r="A23" s="144"/>
      <c r="B23" s="3" t="s">
        <v>60</v>
      </c>
      <c r="C23" s="8">
        <f t="shared" si="4"/>
        <v>430.5</v>
      </c>
      <c r="D23" s="9">
        <f t="shared" si="0"/>
        <v>452.02500000000003</v>
      </c>
      <c r="E23" s="3" t="s">
        <v>101</v>
      </c>
      <c r="F23" s="3" t="s">
        <v>59</v>
      </c>
      <c r="G23" s="5" t="s">
        <v>27</v>
      </c>
    </row>
    <row r="24" spans="1:7" x14ac:dyDescent="0.3">
      <c r="A24" s="144"/>
      <c r="B24" s="3" t="s">
        <v>60</v>
      </c>
      <c r="C24" s="8">
        <f t="shared" si="4"/>
        <v>430.5</v>
      </c>
      <c r="D24" s="9">
        <f t="shared" si="0"/>
        <v>452.02500000000003</v>
      </c>
      <c r="E24" s="3" t="s">
        <v>121</v>
      </c>
      <c r="F24" s="3" t="s">
        <v>59</v>
      </c>
      <c r="G24" s="5" t="s">
        <v>77</v>
      </c>
    </row>
    <row r="25" spans="1:7" x14ac:dyDescent="0.3">
      <c r="A25" s="144"/>
      <c r="B25" s="3" t="s">
        <v>60</v>
      </c>
      <c r="C25" s="8">
        <f t="shared" si="4"/>
        <v>430.5</v>
      </c>
      <c r="D25" s="9">
        <f t="shared" si="0"/>
        <v>452.02500000000003</v>
      </c>
      <c r="E25" s="3" t="s">
        <v>122</v>
      </c>
      <c r="F25" s="3" t="s">
        <v>59</v>
      </c>
      <c r="G25" s="5" t="s">
        <v>28</v>
      </c>
    </row>
    <row r="26" spans="1:7" x14ac:dyDescent="0.3">
      <c r="A26" s="137"/>
      <c r="B26" s="32" t="s">
        <v>60</v>
      </c>
      <c r="C26" s="30">
        <f t="shared" si="4"/>
        <v>430.5</v>
      </c>
      <c r="D26" s="13">
        <f t="shared" si="0"/>
        <v>452.02500000000003</v>
      </c>
      <c r="E26" s="32" t="s">
        <v>13</v>
      </c>
      <c r="F26" s="32" t="s">
        <v>59</v>
      </c>
      <c r="G26" s="46" t="s">
        <v>66</v>
      </c>
    </row>
    <row r="27" spans="1:7" x14ac:dyDescent="0.3">
      <c r="A27" s="128">
        <v>7</v>
      </c>
      <c r="B27" s="15" t="s">
        <v>82</v>
      </c>
      <c r="C27" s="16">
        <f>1.1*$B$3</f>
        <v>451.00000000000006</v>
      </c>
      <c r="D27" s="9">
        <f t="shared" si="0"/>
        <v>473.55000000000007</v>
      </c>
      <c r="E27" s="44" t="s">
        <v>55</v>
      </c>
      <c r="F27" s="44" t="s">
        <v>54</v>
      </c>
      <c r="G27" s="45" t="s">
        <v>29</v>
      </c>
    </row>
    <row r="28" spans="1:7" x14ac:dyDescent="0.3">
      <c r="A28" s="144"/>
      <c r="B28" s="3" t="s">
        <v>82</v>
      </c>
      <c r="C28" s="8">
        <f t="shared" ref="C28:C33" si="5">1.1*$B$3</f>
        <v>451.00000000000006</v>
      </c>
      <c r="D28" s="9">
        <f t="shared" si="0"/>
        <v>473.55000000000007</v>
      </c>
      <c r="E28" s="3" t="s">
        <v>94</v>
      </c>
      <c r="F28" s="3" t="s">
        <v>54</v>
      </c>
      <c r="G28" s="5" t="s">
        <v>84</v>
      </c>
    </row>
    <row r="29" spans="1:7" x14ac:dyDescent="0.3">
      <c r="A29" s="144"/>
      <c r="B29" s="3" t="s">
        <v>82</v>
      </c>
      <c r="C29" s="8">
        <f t="shared" si="5"/>
        <v>451.00000000000006</v>
      </c>
      <c r="D29" s="9">
        <f t="shared" si="0"/>
        <v>473.55000000000007</v>
      </c>
      <c r="E29" s="3" t="s">
        <v>123</v>
      </c>
      <c r="F29" s="3" t="s">
        <v>54</v>
      </c>
      <c r="G29" s="5" t="s">
        <v>30</v>
      </c>
    </row>
    <row r="30" spans="1:7" x14ac:dyDescent="0.3">
      <c r="A30" s="144"/>
      <c r="B30" s="3" t="s">
        <v>82</v>
      </c>
      <c r="C30" s="8">
        <f t="shared" si="5"/>
        <v>451.00000000000006</v>
      </c>
      <c r="D30" s="9">
        <f t="shared" si="0"/>
        <v>473.55000000000007</v>
      </c>
      <c r="E30" s="3" t="s">
        <v>95</v>
      </c>
      <c r="F30" s="3" t="s">
        <v>54</v>
      </c>
      <c r="G30" s="5" t="s">
        <v>67</v>
      </c>
    </row>
    <row r="31" spans="1:7" x14ac:dyDescent="0.3">
      <c r="A31" s="144"/>
      <c r="B31" s="3" t="s">
        <v>82</v>
      </c>
      <c r="C31" s="8">
        <f t="shared" si="5"/>
        <v>451.00000000000006</v>
      </c>
      <c r="D31" s="9">
        <f t="shared" si="0"/>
        <v>473.55000000000007</v>
      </c>
      <c r="E31" s="3" t="s">
        <v>124</v>
      </c>
      <c r="F31" s="3" t="s">
        <v>54</v>
      </c>
      <c r="G31" s="5" t="s">
        <v>40</v>
      </c>
    </row>
    <row r="32" spans="1:7" x14ac:dyDescent="0.3">
      <c r="A32" s="144"/>
      <c r="B32" s="3" t="s">
        <v>82</v>
      </c>
      <c r="C32" s="8">
        <f t="shared" si="5"/>
        <v>451.00000000000006</v>
      </c>
      <c r="D32" s="9">
        <f t="shared" si="0"/>
        <v>473.55000000000007</v>
      </c>
      <c r="E32" s="3" t="s">
        <v>110</v>
      </c>
      <c r="F32" s="3" t="s">
        <v>54</v>
      </c>
      <c r="G32" s="5" t="s">
        <v>31</v>
      </c>
    </row>
    <row r="33" spans="1:7" x14ac:dyDescent="0.3">
      <c r="A33" s="137"/>
      <c r="B33" s="32" t="s">
        <v>82</v>
      </c>
      <c r="C33" s="30">
        <f t="shared" si="5"/>
        <v>451.00000000000006</v>
      </c>
      <c r="D33" s="13">
        <f t="shared" si="0"/>
        <v>473.55000000000007</v>
      </c>
      <c r="E33" s="32" t="s">
        <v>125</v>
      </c>
      <c r="F33" s="32" t="s">
        <v>54</v>
      </c>
      <c r="G33" s="46" t="s">
        <v>32</v>
      </c>
    </row>
    <row r="34" spans="1:7" x14ac:dyDescent="0.3">
      <c r="A34" s="134">
        <v>8</v>
      </c>
      <c r="B34" s="43" t="s">
        <v>60</v>
      </c>
      <c r="C34" s="16">
        <f>1.05*$B$3</f>
        <v>430.5</v>
      </c>
      <c r="D34" s="9">
        <f t="shared" si="0"/>
        <v>452.02500000000003</v>
      </c>
      <c r="E34" s="43" t="s">
        <v>126</v>
      </c>
      <c r="F34" s="44" t="s">
        <v>59</v>
      </c>
      <c r="G34" s="51" t="s">
        <v>33</v>
      </c>
    </row>
    <row r="35" spans="1:7" x14ac:dyDescent="0.3">
      <c r="A35" s="135"/>
      <c r="B35" s="3" t="s">
        <v>60</v>
      </c>
      <c r="C35" s="4">
        <f t="shared" ref="C35:C39" si="6">1.05*$B$3</f>
        <v>430.5</v>
      </c>
      <c r="D35" s="9">
        <f t="shared" si="0"/>
        <v>452.02500000000003</v>
      </c>
      <c r="E35" s="3" t="s">
        <v>127</v>
      </c>
      <c r="F35" s="3" t="s">
        <v>59</v>
      </c>
      <c r="G35" s="5" t="s">
        <v>34</v>
      </c>
    </row>
    <row r="36" spans="1:7" x14ac:dyDescent="0.3">
      <c r="A36" s="135"/>
      <c r="B36" s="3" t="s">
        <v>60</v>
      </c>
      <c r="C36" s="8">
        <f t="shared" si="6"/>
        <v>430.5</v>
      </c>
      <c r="D36" s="9">
        <f t="shared" si="0"/>
        <v>452.02500000000003</v>
      </c>
      <c r="E36" s="3" t="s">
        <v>68</v>
      </c>
      <c r="F36" s="3" t="s">
        <v>59</v>
      </c>
      <c r="G36" s="5" t="s">
        <v>41</v>
      </c>
    </row>
    <row r="37" spans="1:7" x14ac:dyDescent="0.3">
      <c r="A37" s="135"/>
      <c r="B37" s="3" t="s">
        <v>60</v>
      </c>
      <c r="C37" s="8">
        <f t="shared" si="6"/>
        <v>430.5</v>
      </c>
      <c r="D37" s="9">
        <f t="shared" si="0"/>
        <v>452.02500000000003</v>
      </c>
      <c r="E37" s="3" t="s">
        <v>69</v>
      </c>
      <c r="F37" s="3" t="s">
        <v>59</v>
      </c>
      <c r="G37" s="5" t="s">
        <v>35</v>
      </c>
    </row>
    <row r="38" spans="1:7" x14ac:dyDescent="0.3">
      <c r="A38" s="135"/>
      <c r="B38" s="3" t="s">
        <v>60</v>
      </c>
      <c r="C38" s="8">
        <f t="shared" si="6"/>
        <v>430.5</v>
      </c>
      <c r="D38" s="9">
        <f t="shared" si="0"/>
        <v>452.02500000000003</v>
      </c>
      <c r="E38" s="3" t="s">
        <v>70</v>
      </c>
      <c r="F38" s="3" t="s">
        <v>59</v>
      </c>
      <c r="G38" s="5" t="s">
        <v>36</v>
      </c>
    </row>
    <row r="39" spans="1:7" x14ac:dyDescent="0.3">
      <c r="A39" s="138"/>
      <c r="B39" s="32" t="s">
        <v>60</v>
      </c>
      <c r="C39" s="12">
        <f t="shared" si="6"/>
        <v>430.5</v>
      </c>
      <c r="D39" s="28">
        <f t="shared" si="0"/>
        <v>452.02500000000003</v>
      </c>
      <c r="E39" s="32" t="s">
        <v>86</v>
      </c>
      <c r="F39" s="32" t="s">
        <v>59</v>
      </c>
      <c r="G39" s="46" t="s">
        <v>42</v>
      </c>
    </row>
    <row r="40" spans="1:7" x14ac:dyDescent="0.3">
      <c r="A40" s="134">
        <v>9</v>
      </c>
      <c r="B40" s="7" t="s">
        <v>81</v>
      </c>
      <c r="C40" s="8">
        <f>$B$3</f>
        <v>410</v>
      </c>
      <c r="D40" s="9">
        <f t="shared" si="0"/>
        <v>430.5</v>
      </c>
      <c r="E40" s="7" t="s">
        <v>128</v>
      </c>
      <c r="F40" s="7" t="s">
        <v>71</v>
      </c>
      <c r="G40" s="10" t="s">
        <v>43</v>
      </c>
    </row>
    <row r="41" spans="1:7" x14ac:dyDescent="0.3">
      <c r="A41" s="135"/>
      <c r="B41" s="3" t="s">
        <v>81</v>
      </c>
      <c r="C41" s="8">
        <f t="shared" ref="C41:C44" si="7">$B$3</f>
        <v>410</v>
      </c>
      <c r="D41" s="9">
        <f t="shared" si="0"/>
        <v>430.5</v>
      </c>
      <c r="E41" s="3" t="s">
        <v>129</v>
      </c>
      <c r="F41" s="7" t="s">
        <v>71</v>
      </c>
      <c r="G41" s="5" t="s">
        <v>72</v>
      </c>
    </row>
    <row r="42" spans="1:7" x14ac:dyDescent="0.3">
      <c r="A42" s="135"/>
      <c r="B42" s="3" t="s">
        <v>81</v>
      </c>
      <c r="C42" s="8">
        <f t="shared" si="7"/>
        <v>410</v>
      </c>
      <c r="D42" s="9">
        <f t="shared" si="0"/>
        <v>430.5</v>
      </c>
      <c r="E42" s="3" t="s">
        <v>130</v>
      </c>
      <c r="F42" s="7" t="s">
        <v>71</v>
      </c>
      <c r="G42" s="5" t="s">
        <v>44</v>
      </c>
    </row>
    <row r="43" spans="1:7" x14ac:dyDescent="0.3">
      <c r="A43" s="135"/>
      <c r="B43" s="3" t="s">
        <v>81</v>
      </c>
      <c r="C43" s="8">
        <f t="shared" si="7"/>
        <v>410</v>
      </c>
      <c r="D43" s="9">
        <f t="shared" si="0"/>
        <v>430.5</v>
      </c>
      <c r="E43" s="3" t="s">
        <v>131</v>
      </c>
      <c r="F43" s="7" t="s">
        <v>71</v>
      </c>
      <c r="G43" s="5" t="s">
        <v>45</v>
      </c>
    </row>
    <row r="44" spans="1:7" x14ac:dyDescent="0.3">
      <c r="A44" s="138"/>
      <c r="B44" s="11" t="s">
        <v>81</v>
      </c>
      <c r="C44" s="8">
        <f t="shared" si="7"/>
        <v>410</v>
      </c>
      <c r="D44" s="28">
        <f t="shared" si="0"/>
        <v>430.5</v>
      </c>
      <c r="E44" s="11" t="s">
        <v>132</v>
      </c>
      <c r="F44" s="7" t="s">
        <v>71</v>
      </c>
      <c r="G44" s="5" t="s">
        <v>47</v>
      </c>
    </row>
    <row r="45" spans="1:7" x14ac:dyDescent="0.3">
      <c r="A45" s="128">
        <v>10</v>
      </c>
      <c r="B45" s="44" t="s">
        <v>62</v>
      </c>
      <c r="C45" s="16">
        <f>0.95*$B$3</f>
        <v>389.5</v>
      </c>
      <c r="D45" s="9">
        <f t="shared" si="0"/>
        <v>408.97500000000002</v>
      </c>
      <c r="E45" s="44" t="s">
        <v>97</v>
      </c>
      <c r="F45" s="44" t="s">
        <v>62</v>
      </c>
      <c r="G45" s="45" t="s">
        <v>73</v>
      </c>
    </row>
    <row r="46" spans="1:7" x14ac:dyDescent="0.3">
      <c r="A46" s="144"/>
      <c r="B46" s="3" t="s">
        <v>62</v>
      </c>
      <c r="C46" s="8">
        <f t="shared" ref="C46:C48" si="8">0.95*$B$3</f>
        <v>389.5</v>
      </c>
      <c r="D46" s="9">
        <f t="shared" si="0"/>
        <v>408.97500000000002</v>
      </c>
      <c r="E46" s="3" t="s">
        <v>133</v>
      </c>
      <c r="F46" s="3" t="s">
        <v>62</v>
      </c>
      <c r="G46" s="5" t="s">
        <v>49</v>
      </c>
    </row>
    <row r="47" spans="1:7" x14ac:dyDescent="0.3">
      <c r="A47" s="144"/>
      <c r="B47" s="3" t="s">
        <v>62</v>
      </c>
      <c r="C47" s="8">
        <f t="shared" si="8"/>
        <v>389.5</v>
      </c>
      <c r="D47" s="9">
        <f t="shared" si="0"/>
        <v>408.97500000000002</v>
      </c>
      <c r="E47" s="3" t="s">
        <v>134</v>
      </c>
      <c r="F47" s="3" t="s">
        <v>62</v>
      </c>
      <c r="G47" s="5" t="s">
        <v>74</v>
      </c>
    </row>
    <row r="48" spans="1:7" x14ac:dyDescent="0.3">
      <c r="A48" s="137"/>
      <c r="B48" s="11" t="s">
        <v>62</v>
      </c>
      <c r="C48" s="27">
        <f t="shared" si="8"/>
        <v>389.5</v>
      </c>
      <c r="D48" s="28">
        <f t="shared" si="0"/>
        <v>408.97500000000002</v>
      </c>
      <c r="E48" s="11" t="s">
        <v>135</v>
      </c>
      <c r="F48" s="11" t="s">
        <v>62</v>
      </c>
      <c r="G48" s="14" t="s">
        <v>48</v>
      </c>
    </row>
    <row r="49" spans="1:7" x14ac:dyDescent="0.3">
      <c r="A49" s="136">
        <v>11</v>
      </c>
      <c r="B49" s="44" t="s">
        <v>71</v>
      </c>
      <c r="C49" s="16">
        <f>0.9*$B$3</f>
        <v>369</v>
      </c>
      <c r="D49" s="9">
        <f t="shared" si="0"/>
        <v>387.45</v>
      </c>
      <c r="E49" s="44" t="s">
        <v>112</v>
      </c>
      <c r="F49" s="44" t="s">
        <v>81</v>
      </c>
      <c r="G49" s="45" t="s">
        <v>79</v>
      </c>
    </row>
    <row r="50" spans="1:7" x14ac:dyDescent="0.3">
      <c r="A50" s="135"/>
      <c r="B50" s="3" t="s">
        <v>71</v>
      </c>
      <c r="C50" s="8">
        <f t="shared" ref="C50:C51" si="9">0.9*$B$3</f>
        <v>369</v>
      </c>
      <c r="D50" s="9">
        <f t="shared" si="0"/>
        <v>387.45</v>
      </c>
      <c r="E50" s="3" t="s">
        <v>113</v>
      </c>
      <c r="F50" s="3" t="s">
        <v>81</v>
      </c>
      <c r="G50" s="5" t="s">
        <v>50</v>
      </c>
    </row>
    <row r="51" spans="1:7" x14ac:dyDescent="0.3">
      <c r="A51" s="135"/>
      <c r="B51" s="7" t="s">
        <v>71</v>
      </c>
      <c r="C51" s="8">
        <f t="shared" si="9"/>
        <v>369</v>
      </c>
      <c r="D51" s="28">
        <f t="shared" si="0"/>
        <v>387.45</v>
      </c>
      <c r="E51" s="3" t="s">
        <v>136</v>
      </c>
      <c r="F51" s="3" t="s">
        <v>81</v>
      </c>
      <c r="G51" s="5" t="s">
        <v>80</v>
      </c>
    </row>
    <row r="52" spans="1:7" x14ac:dyDescent="0.3">
      <c r="A52" s="136">
        <v>12</v>
      </c>
      <c r="B52" s="44" t="s">
        <v>59</v>
      </c>
      <c r="C52" s="16">
        <f>0.85*$B$3</f>
        <v>348.5</v>
      </c>
      <c r="D52" s="9">
        <f t="shared" si="0"/>
        <v>365.92500000000001</v>
      </c>
      <c r="E52" s="44" t="s">
        <v>114</v>
      </c>
      <c r="F52" s="44" t="s">
        <v>60</v>
      </c>
      <c r="G52" s="45" t="s">
        <v>51</v>
      </c>
    </row>
    <row r="53" spans="1:7" x14ac:dyDescent="0.3">
      <c r="A53" s="135"/>
      <c r="B53" s="3" t="s">
        <v>59</v>
      </c>
      <c r="C53" s="30">
        <f>0.85*$B$3</f>
        <v>348.5</v>
      </c>
      <c r="D53" s="28">
        <f t="shared" si="0"/>
        <v>365.92500000000001</v>
      </c>
      <c r="E53" s="3" t="s">
        <v>115</v>
      </c>
      <c r="F53" s="3" t="s">
        <v>60</v>
      </c>
      <c r="G53" s="5" t="s">
        <v>52</v>
      </c>
    </row>
    <row r="54" spans="1:7" ht="15" thickBot="1" x14ac:dyDescent="0.35">
      <c r="A54" s="53">
        <v>13</v>
      </c>
      <c r="B54" s="47" t="s">
        <v>54</v>
      </c>
      <c r="C54" s="48">
        <f>0.8*B3</f>
        <v>328</v>
      </c>
      <c r="D54" s="26">
        <f t="shared" si="0"/>
        <v>344.40000000000003</v>
      </c>
      <c r="E54" s="47" t="s">
        <v>137</v>
      </c>
      <c r="F54" s="49" t="s">
        <v>82</v>
      </c>
      <c r="G54" s="50" t="s">
        <v>56</v>
      </c>
    </row>
    <row r="55" spans="1:7" ht="15" thickTop="1" x14ac:dyDescent="0.3"/>
  </sheetData>
  <mergeCells count="14">
    <mergeCell ref="A45:A48"/>
    <mergeCell ref="A1:B1"/>
    <mergeCell ref="A49:A51"/>
    <mergeCell ref="A52:A53"/>
    <mergeCell ref="A34:A39"/>
    <mergeCell ref="A40:A44"/>
    <mergeCell ref="A27:A33"/>
    <mergeCell ref="C1:G1"/>
    <mergeCell ref="C5:D5"/>
    <mergeCell ref="A16:A20"/>
    <mergeCell ref="A21:A26"/>
    <mergeCell ref="A7:A8"/>
    <mergeCell ref="A9:A11"/>
    <mergeCell ref="A12:A15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3041-BA2C-49CB-9312-25B44762894E}">
  <dimension ref="A1:G34"/>
  <sheetViews>
    <sheetView workbookViewId="0">
      <selection sqref="A1:XFD1048576"/>
    </sheetView>
  </sheetViews>
  <sheetFormatPr baseColWidth="10" defaultColWidth="8.88671875" defaultRowHeight="14.4" x14ac:dyDescent="0.3"/>
  <cols>
    <col min="1" max="7" width="12.6640625" style="1" customWidth="1"/>
    <col min="8" max="16384" width="8.88671875" style="1"/>
  </cols>
  <sheetData>
    <row r="1" spans="1:7" ht="40.200000000000003" customHeight="1" x14ac:dyDescent="0.3">
      <c r="A1" s="130" t="s">
        <v>256</v>
      </c>
      <c r="B1" s="130"/>
      <c r="C1" s="131" t="s">
        <v>257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19" t="s">
        <v>17</v>
      </c>
      <c r="B3" s="20">
        <v>400</v>
      </c>
      <c r="C3" s="20"/>
      <c r="D3" s="20"/>
      <c r="E3" s="21" t="s">
        <v>18</v>
      </c>
      <c r="F3" s="20">
        <v>230</v>
      </c>
      <c r="G3" s="22"/>
    </row>
    <row r="4" spans="1:7" ht="6" customHeight="1" thickTop="1" thickBot="1" x14ac:dyDescent="0.35"/>
    <row r="5" spans="1:7" s="2" customFormat="1" ht="19.95" customHeight="1" thickTop="1" thickBot="1" x14ac:dyDescent="0.35">
      <c r="A5" s="23" t="s">
        <v>0</v>
      </c>
      <c r="B5" s="94" t="s">
        <v>1</v>
      </c>
      <c r="C5" s="133" t="s">
        <v>2</v>
      </c>
      <c r="D5" s="133"/>
      <c r="E5" s="94" t="s">
        <v>4</v>
      </c>
      <c r="F5" s="94" t="s">
        <v>3</v>
      </c>
      <c r="G5" s="24" t="s">
        <v>4</v>
      </c>
    </row>
    <row r="6" spans="1:7" x14ac:dyDescent="0.3">
      <c r="A6" s="95">
        <v>1</v>
      </c>
      <c r="B6" s="7" t="s">
        <v>19</v>
      </c>
      <c r="C6" s="8">
        <f>0.75*B3</f>
        <v>300</v>
      </c>
      <c r="D6" s="28">
        <f>1.05*C6</f>
        <v>315</v>
      </c>
      <c r="E6" s="7" t="s">
        <v>19</v>
      </c>
      <c r="F6" s="7" t="s">
        <v>6</v>
      </c>
      <c r="G6" s="10" t="s">
        <v>11</v>
      </c>
    </row>
    <row r="7" spans="1:7" x14ac:dyDescent="0.3">
      <c r="A7" s="136">
        <v>2</v>
      </c>
      <c r="B7" s="15" t="s">
        <v>218</v>
      </c>
      <c r="C7" s="16">
        <f>0.78*B$3</f>
        <v>312</v>
      </c>
      <c r="D7" s="9">
        <f t="shared" ref="D7:D33" si="0">1.05*C7</f>
        <v>327.60000000000002</v>
      </c>
      <c r="E7" s="15" t="s">
        <v>222</v>
      </c>
      <c r="F7" s="15" t="s">
        <v>221</v>
      </c>
      <c r="G7" s="18" t="s">
        <v>37</v>
      </c>
    </row>
    <row r="8" spans="1:7" x14ac:dyDescent="0.3">
      <c r="A8" s="135"/>
      <c r="B8" s="7" t="s">
        <v>218</v>
      </c>
      <c r="C8" s="8">
        <f>0.78*B$3</f>
        <v>312</v>
      </c>
      <c r="D8" s="28">
        <f t="shared" si="0"/>
        <v>327.60000000000002</v>
      </c>
      <c r="E8" s="7" t="s">
        <v>235</v>
      </c>
      <c r="F8" s="7" t="s">
        <v>221</v>
      </c>
      <c r="G8" s="10" t="s">
        <v>23</v>
      </c>
    </row>
    <row r="9" spans="1:7" x14ac:dyDescent="0.3">
      <c r="A9" s="136">
        <v>3</v>
      </c>
      <c r="B9" s="44" t="s">
        <v>5</v>
      </c>
      <c r="C9" s="16">
        <f>0.82*B$3</f>
        <v>328</v>
      </c>
      <c r="D9" s="9">
        <f t="shared" si="0"/>
        <v>344.40000000000003</v>
      </c>
      <c r="E9" s="44" t="s">
        <v>187</v>
      </c>
      <c r="F9" s="44" t="s">
        <v>220</v>
      </c>
      <c r="G9" s="45" t="s">
        <v>24</v>
      </c>
    </row>
    <row r="10" spans="1:7" x14ac:dyDescent="0.3">
      <c r="A10" s="135"/>
      <c r="B10" s="3" t="s">
        <v>5</v>
      </c>
      <c r="C10" s="8">
        <f t="shared" ref="C10:C11" si="1">0.82*B$3</f>
        <v>328</v>
      </c>
      <c r="D10" s="9">
        <f t="shared" si="0"/>
        <v>344.40000000000003</v>
      </c>
      <c r="E10" s="3" t="s">
        <v>236</v>
      </c>
      <c r="F10" s="3" t="s">
        <v>220</v>
      </c>
      <c r="G10" s="5" t="s">
        <v>25</v>
      </c>
    </row>
    <row r="11" spans="1:7" x14ac:dyDescent="0.3">
      <c r="A11" s="135"/>
      <c r="B11" s="7" t="s">
        <v>5</v>
      </c>
      <c r="C11" s="8">
        <f t="shared" si="1"/>
        <v>328</v>
      </c>
      <c r="D11" s="28">
        <f t="shared" si="0"/>
        <v>344.40000000000003</v>
      </c>
      <c r="E11" s="7" t="s">
        <v>237</v>
      </c>
      <c r="F11" s="43" t="s">
        <v>220</v>
      </c>
      <c r="G11" s="10" t="s">
        <v>27</v>
      </c>
    </row>
    <row r="12" spans="1:7" x14ac:dyDescent="0.3">
      <c r="A12" s="136">
        <v>4</v>
      </c>
      <c r="B12" s="44" t="s">
        <v>219</v>
      </c>
      <c r="C12" s="110">
        <f>0.86*B$3</f>
        <v>344</v>
      </c>
      <c r="D12" s="9">
        <f t="shared" si="0"/>
        <v>361.2</v>
      </c>
      <c r="E12" s="44" t="s">
        <v>238</v>
      </c>
      <c r="F12" s="44" t="s">
        <v>219</v>
      </c>
      <c r="G12" s="45" t="s">
        <v>66</v>
      </c>
    </row>
    <row r="13" spans="1:7" x14ac:dyDescent="0.3">
      <c r="A13" s="135"/>
      <c r="B13" s="3" t="s">
        <v>219</v>
      </c>
      <c r="C13" s="4">
        <f t="shared" ref="C13:C15" si="2">0.86*B$3</f>
        <v>344</v>
      </c>
      <c r="D13" s="9">
        <f t="shared" si="0"/>
        <v>361.2</v>
      </c>
      <c r="E13" s="3" t="s">
        <v>163</v>
      </c>
      <c r="F13" s="3" t="s">
        <v>219</v>
      </c>
      <c r="G13" s="5" t="s">
        <v>30</v>
      </c>
    </row>
    <row r="14" spans="1:7" x14ac:dyDescent="0.3">
      <c r="A14" s="135"/>
      <c r="B14" s="3" t="s">
        <v>219</v>
      </c>
      <c r="C14" s="8">
        <f t="shared" si="2"/>
        <v>344</v>
      </c>
      <c r="D14" s="9">
        <f t="shared" si="0"/>
        <v>361.2</v>
      </c>
      <c r="E14" s="3" t="s">
        <v>239</v>
      </c>
      <c r="F14" s="3" t="s">
        <v>219</v>
      </c>
      <c r="G14" s="5" t="s">
        <v>31</v>
      </c>
    </row>
    <row r="15" spans="1:7" x14ac:dyDescent="0.3">
      <c r="A15" s="138"/>
      <c r="B15" s="32" t="s">
        <v>219</v>
      </c>
      <c r="C15" s="12">
        <f t="shared" si="2"/>
        <v>344</v>
      </c>
      <c r="D15" s="28">
        <f t="shared" si="0"/>
        <v>361.2</v>
      </c>
      <c r="E15" s="32" t="s">
        <v>14</v>
      </c>
      <c r="F15" s="32" t="s">
        <v>219</v>
      </c>
      <c r="G15" s="46" t="s">
        <v>34</v>
      </c>
    </row>
    <row r="16" spans="1:7" x14ac:dyDescent="0.3">
      <c r="A16" s="134">
        <v>5</v>
      </c>
      <c r="B16" s="7" t="s">
        <v>220</v>
      </c>
      <c r="C16" s="8">
        <f>0.9*B$3</f>
        <v>360</v>
      </c>
      <c r="D16" s="9">
        <f t="shared" si="0"/>
        <v>378</v>
      </c>
      <c r="E16" s="7" t="s">
        <v>69</v>
      </c>
      <c r="F16" s="7" t="s">
        <v>5</v>
      </c>
      <c r="G16" s="10" t="s">
        <v>36</v>
      </c>
    </row>
    <row r="17" spans="1:7" x14ac:dyDescent="0.3">
      <c r="A17" s="135"/>
      <c r="B17" s="3" t="s">
        <v>220</v>
      </c>
      <c r="C17" s="8">
        <f t="shared" ref="C17:C20" si="3">0.9*B$3</f>
        <v>360</v>
      </c>
      <c r="D17" s="9">
        <f t="shared" si="0"/>
        <v>378</v>
      </c>
      <c r="E17" s="3" t="s">
        <v>240</v>
      </c>
      <c r="F17" s="7" t="s">
        <v>5</v>
      </c>
      <c r="G17" s="5" t="s">
        <v>72</v>
      </c>
    </row>
    <row r="18" spans="1:7" x14ac:dyDescent="0.3">
      <c r="A18" s="135"/>
      <c r="B18" s="3" t="s">
        <v>220</v>
      </c>
      <c r="C18" s="8">
        <f t="shared" si="3"/>
        <v>360</v>
      </c>
      <c r="D18" s="9">
        <f t="shared" si="0"/>
        <v>378</v>
      </c>
      <c r="E18" s="3" t="s">
        <v>241</v>
      </c>
      <c r="F18" s="7" t="s">
        <v>5</v>
      </c>
      <c r="G18" s="5" t="s">
        <v>47</v>
      </c>
    </row>
    <row r="19" spans="1:7" x14ac:dyDescent="0.3">
      <c r="A19" s="135"/>
      <c r="B19" s="3" t="s">
        <v>220</v>
      </c>
      <c r="C19" s="8">
        <f t="shared" si="3"/>
        <v>360</v>
      </c>
      <c r="D19" s="9">
        <f t="shared" si="0"/>
        <v>378</v>
      </c>
      <c r="E19" s="3" t="s">
        <v>242</v>
      </c>
      <c r="F19" s="7" t="s">
        <v>5</v>
      </c>
      <c r="G19" s="5" t="s">
        <v>74</v>
      </c>
    </row>
    <row r="20" spans="1:7" x14ac:dyDescent="0.3">
      <c r="A20" s="138"/>
      <c r="B20" s="11" t="s">
        <v>220</v>
      </c>
      <c r="C20" s="8">
        <f t="shared" si="3"/>
        <v>360</v>
      </c>
      <c r="D20" s="13">
        <f t="shared" si="0"/>
        <v>378</v>
      </c>
      <c r="E20" s="11" t="s">
        <v>243</v>
      </c>
      <c r="F20" s="7" t="s">
        <v>5</v>
      </c>
      <c r="G20" s="5" t="s">
        <v>50</v>
      </c>
    </row>
    <row r="21" spans="1:7" x14ac:dyDescent="0.3">
      <c r="A21" s="128">
        <v>6</v>
      </c>
      <c r="B21" s="44" t="s">
        <v>221</v>
      </c>
      <c r="C21" s="110">
        <f>0.95*B$3</f>
        <v>380</v>
      </c>
      <c r="D21" s="9">
        <f t="shared" si="0"/>
        <v>399</v>
      </c>
      <c r="E21" s="44" t="s">
        <v>244</v>
      </c>
      <c r="F21" s="44" t="s">
        <v>218</v>
      </c>
      <c r="G21" s="45" t="s">
        <v>52</v>
      </c>
    </row>
    <row r="22" spans="1:7" x14ac:dyDescent="0.3">
      <c r="A22" s="144"/>
      <c r="B22" s="3" t="s">
        <v>221</v>
      </c>
      <c r="C22" s="4">
        <f t="shared" ref="C22:C26" si="4">0.95*B$3</f>
        <v>380</v>
      </c>
      <c r="D22" s="9">
        <f t="shared" si="0"/>
        <v>399</v>
      </c>
      <c r="E22" s="3" t="s">
        <v>245</v>
      </c>
      <c r="F22" s="3" t="s">
        <v>218</v>
      </c>
      <c r="G22" s="5" t="s">
        <v>223</v>
      </c>
    </row>
    <row r="23" spans="1:7" x14ac:dyDescent="0.3">
      <c r="A23" s="144"/>
      <c r="B23" s="3" t="s">
        <v>221</v>
      </c>
      <c r="C23" s="4">
        <f t="shared" si="4"/>
        <v>380</v>
      </c>
      <c r="D23" s="9">
        <f t="shared" si="0"/>
        <v>399</v>
      </c>
      <c r="E23" s="3" t="s">
        <v>246</v>
      </c>
      <c r="F23" s="3" t="s">
        <v>218</v>
      </c>
      <c r="G23" s="5" t="s">
        <v>224</v>
      </c>
    </row>
    <row r="24" spans="1:7" x14ac:dyDescent="0.3">
      <c r="A24" s="144"/>
      <c r="B24" s="3" t="s">
        <v>221</v>
      </c>
      <c r="C24" s="4">
        <f t="shared" si="4"/>
        <v>380</v>
      </c>
      <c r="D24" s="9">
        <f t="shared" si="0"/>
        <v>399</v>
      </c>
      <c r="E24" s="3" t="s">
        <v>247</v>
      </c>
      <c r="F24" s="3" t="s">
        <v>218</v>
      </c>
      <c r="G24" s="5" t="s">
        <v>225</v>
      </c>
    </row>
    <row r="25" spans="1:7" x14ac:dyDescent="0.3">
      <c r="A25" s="144"/>
      <c r="B25" s="3" t="s">
        <v>221</v>
      </c>
      <c r="C25" s="8">
        <f t="shared" si="4"/>
        <v>380</v>
      </c>
      <c r="D25" s="9">
        <f t="shared" si="0"/>
        <v>399</v>
      </c>
      <c r="E25" s="3" t="s">
        <v>248</v>
      </c>
      <c r="F25" s="3" t="s">
        <v>218</v>
      </c>
      <c r="G25" s="5" t="s">
        <v>226</v>
      </c>
    </row>
    <row r="26" spans="1:7" x14ac:dyDescent="0.3">
      <c r="A26" s="137"/>
      <c r="B26" s="32" t="s">
        <v>221</v>
      </c>
      <c r="C26" s="8">
        <f t="shared" si="4"/>
        <v>380</v>
      </c>
      <c r="D26" s="13">
        <f t="shared" si="0"/>
        <v>399</v>
      </c>
      <c r="E26" s="32" t="s">
        <v>249</v>
      </c>
      <c r="F26" s="32" t="s">
        <v>218</v>
      </c>
      <c r="G26" s="46" t="s">
        <v>227</v>
      </c>
    </row>
    <row r="27" spans="1:7" x14ac:dyDescent="0.3">
      <c r="A27" s="128">
        <v>7</v>
      </c>
      <c r="B27" s="15" t="s">
        <v>6</v>
      </c>
      <c r="C27" s="110">
        <f>B$3</f>
        <v>400</v>
      </c>
      <c r="D27" s="9">
        <f t="shared" si="0"/>
        <v>420</v>
      </c>
      <c r="E27" s="44" t="s">
        <v>250</v>
      </c>
      <c r="F27" s="44" t="s">
        <v>19</v>
      </c>
      <c r="G27" s="45" t="s">
        <v>228</v>
      </c>
    </row>
    <row r="28" spans="1:7" x14ac:dyDescent="0.3">
      <c r="A28" s="144"/>
      <c r="B28" s="3" t="s">
        <v>6</v>
      </c>
      <c r="C28" s="4">
        <f t="shared" ref="C28:C33" si="5">B$3</f>
        <v>400</v>
      </c>
      <c r="D28" s="9">
        <f t="shared" si="0"/>
        <v>420</v>
      </c>
      <c r="E28" s="3" t="s">
        <v>251</v>
      </c>
      <c r="F28" s="3" t="s">
        <v>19</v>
      </c>
      <c r="G28" s="5" t="s">
        <v>229</v>
      </c>
    </row>
    <row r="29" spans="1:7" x14ac:dyDescent="0.3">
      <c r="A29" s="144"/>
      <c r="B29" s="3" t="s">
        <v>6</v>
      </c>
      <c r="C29" s="4">
        <f t="shared" si="5"/>
        <v>400</v>
      </c>
      <c r="D29" s="9">
        <f t="shared" si="0"/>
        <v>420</v>
      </c>
      <c r="E29" s="3" t="s">
        <v>252</v>
      </c>
      <c r="F29" s="3" t="s">
        <v>19</v>
      </c>
      <c r="G29" s="5" t="s">
        <v>230</v>
      </c>
    </row>
    <row r="30" spans="1:7" x14ac:dyDescent="0.3">
      <c r="A30" s="144"/>
      <c r="B30" s="3" t="s">
        <v>6</v>
      </c>
      <c r="C30" s="4">
        <f t="shared" si="5"/>
        <v>400</v>
      </c>
      <c r="D30" s="9">
        <f t="shared" si="0"/>
        <v>420</v>
      </c>
      <c r="E30" s="3" t="s">
        <v>253</v>
      </c>
      <c r="F30" s="3" t="s">
        <v>19</v>
      </c>
      <c r="G30" s="5" t="s">
        <v>231</v>
      </c>
    </row>
    <row r="31" spans="1:7" x14ac:dyDescent="0.3">
      <c r="A31" s="144"/>
      <c r="B31" s="3" t="s">
        <v>6</v>
      </c>
      <c r="C31" s="4">
        <f t="shared" si="5"/>
        <v>400</v>
      </c>
      <c r="D31" s="9">
        <f t="shared" si="0"/>
        <v>420</v>
      </c>
      <c r="E31" s="3" t="s">
        <v>254</v>
      </c>
      <c r="F31" s="3" t="s">
        <v>19</v>
      </c>
      <c r="G31" s="5" t="s">
        <v>232</v>
      </c>
    </row>
    <row r="32" spans="1:7" x14ac:dyDescent="0.3">
      <c r="A32" s="144"/>
      <c r="B32" s="3" t="s">
        <v>6</v>
      </c>
      <c r="C32" s="8">
        <f t="shared" si="5"/>
        <v>400</v>
      </c>
      <c r="D32" s="9">
        <f t="shared" si="0"/>
        <v>420</v>
      </c>
      <c r="E32" s="3" t="s">
        <v>255</v>
      </c>
      <c r="F32" s="3" t="s">
        <v>19</v>
      </c>
      <c r="G32" s="5" t="s">
        <v>233</v>
      </c>
    </row>
    <row r="33" spans="1:7" ht="15" thickBot="1" x14ac:dyDescent="0.35">
      <c r="A33" s="129"/>
      <c r="B33" s="35" t="s">
        <v>6</v>
      </c>
      <c r="C33" s="25">
        <f t="shared" si="5"/>
        <v>400</v>
      </c>
      <c r="D33" s="112">
        <f t="shared" si="0"/>
        <v>420</v>
      </c>
      <c r="E33" s="35" t="s">
        <v>234</v>
      </c>
      <c r="F33" s="33" t="s">
        <v>54</v>
      </c>
      <c r="G33" s="36" t="s">
        <v>32</v>
      </c>
    </row>
    <row r="34" spans="1:7" ht="15" thickTop="1" x14ac:dyDescent="0.3"/>
  </sheetData>
  <mergeCells count="9">
    <mergeCell ref="A16:A20"/>
    <mergeCell ref="A21:A26"/>
    <mergeCell ref="A27:A33"/>
    <mergeCell ref="A1:B1"/>
    <mergeCell ref="C1:G1"/>
    <mergeCell ref="C5:D5"/>
    <mergeCell ref="A7:A8"/>
    <mergeCell ref="A9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2F2A-2C7C-4698-8578-A2CD709E5ACF}">
  <dimension ref="A1:G34"/>
  <sheetViews>
    <sheetView workbookViewId="0">
      <selection activeCell="L9" sqref="L9"/>
    </sheetView>
  </sheetViews>
  <sheetFormatPr baseColWidth="10" defaultColWidth="8.88671875" defaultRowHeight="14.4" x14ac:dyDescent="0.3"/>
  <cols>
    <col min="1" max="6" width="12.6640625" style="1" customWidth="1"/>
    <col min="7" max="7" width="17.5546875" style="1" customWidth="1"/>
    <col min="8" max="16384" width="8.88671875" style="1"/>
  </cols>
  <sheetData>
    <row r="1" spans="1:7" ht="40.200000000000003" customHeight="1" x14ac:dyDescent="0.3">
      <c r="A1" s="130" t="s">
        <v>258</v>
      </c>
      <c r="B1" s="130"/>
      <c r="C1" s="131" t="s">
        <v>273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19" t="s">
        <v>17</v>
      </c>
      <c r="B3" s="20">
        <v>400</v>
      </c>
      <c r="C3" s="20"/>
      <c r="D3" s="20"/>
      <c r="E3" s="21" t="s">
        <v>18</v>
      </c>
      <c r="F3" s="20">
        <v>230</v>
      </c>
      <c r="G3" s="22"/>
    </row>
    <row r="4" spans="1:7" ht="6" customHeight="1" thickTop="1" thickBot="1" x14ac:dyDescent="0.35"/>
    <row r="5" spans="1:7" s="2" customFormat="1" ht="19.95" customHeight="1" thickTop="1" thickBot="1" x14ac:dyDescent="0.35">
      <c r="A5" s="23" t="s">
        <v>0</v>
      </c>
      <c r="B5" s="94" t="s">
        <v>1</v>
      </c>
      <c r="C5" s="133" t="s">
        <v>2</v>
      </c>
      <c r="D5" s="133"/>
      <c r="E5" s="94" t="s">
        <v>4</v>
      </c>
      <c r="F5" s="94" t="s">
        <v>3</v>
      </c>
      <c r="G5" s="24" t="s">
        <v>4</v>
      </c>
    </row>
    <row r="6" spans="1:7" x14ac:dyDescent="0.3">
      <c r="A6" s="145">
        <v>1</v>
      </c>
      <c r="B6" s="7" t="s">
        <v>19</v>
      </c>
      <c r="C6" s="8">
        <f>0.75*B$3</f>
        <v>300</v>
      </c>
      <c r="D6" s="31">
        <f>1.05*C6</f>
        <v>315</v>
      </c>
      <c r="E6" s="7" t="s">
        <v>19</v>
      </c>
      <c r="F6" s="7" t="s">
        <v>6</v>
      </c>
      <c r="G6" s="10" t="s">
        <v>11</v>
      </c>
    </row>
    <row r="7" spans="1:7" x14ac:dyDescent="0.3">
      <c r="A7" s="144"/>
      <c r="B7" s="7" t="s">
        <v>19</v>
      </c>
      <c r="C7" s="8">
        <f t="shared" ref="C7:C11" si="0">0.75*B$3</f>
        <v>300</v>
      </c>
      <c r="D7" s="103">
        <f t="shared" ref="D7:D33" si="1">1.05*C7</f>
        <v>315</v>
      </c>
      <c r="E7" s="7" t="s">
        <v>61</v>
      </c>
      <c r="F7" s="7" t="s">
        <v>6</v>
      </c>
      <c r="G7" s="10" t="s">
        <v>37</v>
      </c>
    </row>
    <row r="8" spans="1:7" x14ac:dyDescent="0.3">
      <c r="A8" s="144"/>
      <c r="B8" s="7" t="s">
        <v>19</v>
      </c>
      <c r="C8" s="8">
        <f t="shared" si="0"/>
        <v>300</v>
      </c>
      <c r="D8" s="103">
        <f t="shared" si="1"/>
        <v>315</v>
      </c>
      <c r="E8" s="7" t="s">
        <v>75</v>
      </c>
      <c r="F8" s="7" t="s">
        <v>6</v>
      </c>
      <c r="G8" s="10" t="s">
        <v>23</v>
      </c>
    </row>
    <row r="9" spans="1:7" x14ac:dyDescent="0.3">
      <c r="A9" s="144"/>
      <c r="B9" s="7" t="s">
        <v>19</v>
      </c>
      <c r="C9" s="8">
        <f t="shared" si="0"/>
        <v>300</v>
      </c>
      <c r="D9" s="103">
        <f t="shared" si="1"/>
        <v>315</v>
      </c>
      <c r="E9" s="7" t="s">
        <v>22</v>
      </c>
      <c r="F9" s="7" t="s">
        <v>6</v>
      </c>
      <c r="G9" s="10" t="s">
        <v>24</v>
      </c>
    </row>
    <row r="10" spans="1:7" x14ac:dyDescent="0.3">
      <c r="A10" s="144"/>
      <c r="B10" s="7" t="s">
        <v>19</v>
      </c>
      <c r="C10" s="8">
        <f t="shared" si="0"/>
        <v>300</v>
      </c>
      <c r="D10" s="103">
        <f t="shared" si="1"/>
        <v>315</v>
      </c>
      <c r="E10" s="7" t="s">
        <v>38</v>
      </c>
      <c r="F10" s="7" t="s">
        <v>6</v>
      </c>
      <c r="G10" s="10" t="s">
        <v>25</v>
      </c>
    </row>
    <row r="11" spans="1:7" x14ac:dyDescent="0.3">
      <c r="A11" s="144"/>
      <c r="B11" s="7" t="s">
        <v>19</v>
      </c>
      <c r="C11" s="8">
        <f t="shared" si="0"/>
        <v>300</v>
      </c>
      <c r="D11" s="103">
        <f t="shared" si="1"/>
        <v>315</v>
      </c>
      <c r="E11" s="7" t="s">
        <v>26</v>
      </c>
      <c r="F11" s="7" t="s">
        <v>6</v>
      </c>
      <c r="G11" s="10" t="s">
        <v>27</v>
      </c>
    </row>
    <row r="12" spans="1:7" x14ac:dyDescent="0.3">
      <c r="A12" s="137"/>
      <c r="B12" s="7" t="s">
        <v>19</v>
      </c>
      <c r="C12" s="8">
        <f>0.75*B$3</f>
        <v>300</v>
      </c>
      <c r="D12" s="28">
        <f t="shared" si="1"/>
        <v>315</v>
      </c>
      <c r="E12" s="7" t="s">
        <v>28</v>
      </c>
      <c r="F12" s="7" t="s">
        <v>6</v>
      </c>
      <c r="G12" s="10" t="s">
        <v>66</v>
      </c>
    </row>
    <row r="13" spans="1:7" x14ac:dyDescent="0.3">
      <c r="A13" s="136">
        <v>2</v>
      </c>
      <c r="B13" s="15" t="s">
        <v>218</v>
      </c>
      <c r="C13" s="110">
        <f>0.78*B$3</f>
        <v>312</v>
      </c>
      <c r="D13" s="31">
        <f t="shared" si="1"/>
        <v>327.60000000000002</v>
      </c>
      <c r="E13" s="44" t="s">
        <v>259</v>
      </c>
      <c r="F13" s="44" t="s">
        <v>221</v>
      </c>
      <c r="G13" s="45" t="s">
        <v>30</v>
      </c>
    </row>
    <row r="14" spans="1:7" x14ac:dyDescent="0.3">
      <c r="A14" s="134"/>
      <c r="B14" s="7" t="s">
        <v>218</v>
      </c>
      <c r="C14" s="4">
        <f t="shared" ref="C14:C18" si="2">0.78*B$3</f>
        <v>312</v>
      </c>
      <c r="D14" s="103">
        <f t="shared" si="1"/>
        <v>327.60000000000002</v>
      </c>
      <c r="E14" s="3" t="s">
        <v>260</v>
      </c>
      <c r="F14" s="3" t="s">
        <v>221</v>
      </c>
      <c r="G14" s="5" t="s">
        <v>31</v>
      </c>
    </row>
    <row r="15" spans="1:7" x14ac:dyDescent="0.3">
      <c r="A15" s="134"/>
      <c r="B15" s="7" t="s">
        <v>218</v>
      </c>
      <c r="C15" s="4">
        <f t="shared" si="2"/>
        <v>312</v>
      </c>
      <c r="D15" s="103">
        <f t="shared" si="1"/>
        <v>327.60000000000002</v>
      </c>
      <c r="E15" s="3" t="s">
        <v>261</v>
      </c>
      <c r="F15" s="3" t="s">
        <v>221</v>
      </c>
      <c r="G15" s="5" t="s">
        <v>34</v>
      </c>
    </row>
    <row r="16" spans="1:7" x14ac:dyDescent="0.3">
      <c r="A16" s="134"/>
      <c r="B16" s="7" t="s">
        <v>218</v>
      </c>
      <c r="C16" s="4">
        <f t="shared" si="2"/>
        <v>312</v>
      </c>
      <c r="D16" s="103">
        <f t="shared" si="1"/>
        <v>327.60000000000002</v>
      </c>
      <c r="E16" s="3" t="s">
        <v>262</v>
      </c>
      <c r="F16" s="3" t="s">
        <v>221</v>
      </c>
      <c r="G16" s="5" t="s">
        <v>36</v>
      </c>
    </row>
    <row r="17" spans="1:7" x14ac:dyDescent="0.3">
      <c r="A17" s="134"/>
      <c r="B17" s="7" t="s">
        <v>218</v>
      </c>
      <c r="C17" s="4">
        <f t="shared" si="2"/>
        <v>312</v>
      </c>
      <c r="D17" s="103">
        <f t="shared" si="1"/>
        <v>327.60000000000002</v>
      </c>
      <c r="E17" s="3" t="s">
        <v>263</v>
      </c>
      <c r="F17" s="3" t="s">
        <v>221</v>
      </c>
      <c r="G17" s="5" t="s">
        <v>72</v>
      </c>
    </row>
    <row r="18" spans="1:7" x14ac:dyDescent="0.3">
      <c r="A18" s="135"/>
      <c r="B18" s="7" t="s">
        <v>218</v>
      </c>
      <c r="C18" s="8">
        <f t="shared" si="2"/>
        <v>312</v>
      </c>
      <c r="D18" s="28">
        <f t="shared" si="1"/>
        <v>327.60000000000002</v>
      </c>
      <c r="E18" s="7" t="s">
        <v>264</v>
      </c>
      <c r="F18" s="7" t="s">
        <v>221</v>
      </c>
      <c r="G18" s="46" t="s">
        <v>47</v>
      </c>
    </row>
    <row r="19" spans="1:7" x14ac:dyDescent="0.3">
      <c r="A19" s="136">
        <v>3</v>
      </c>
      <c r="B19" s="44" t="s">
        <v>5</v>
      </c>
      <c r="C19" s="110">
        <f>0.82*B$3</f>
        <v>328</v>
      </c>
      <c r="D19" s="31">
        <f t="shared" si="1"/>
        <v>344.40000000000003</v>
      </c>
      <c r="E19" s="44" t="s">
        <v>265</v>
      </c>
      <c r="F19" s="44" t="s">
        <v>220</v>
      </c>
      <c r="G19" s="51" t="s">
        <v>74</v>
      </c>
    </row>
    <row r="20" spans="1:7" x14ac:dyDescent="0.3">
      <c r="A20" s="135"/>
      <c r="B20" s="3" t="s">
        <v>5</v>
      </c>
      <c r="C20" s="4">
        <f t="shared" ref="C20:C23" si="3">0.82*B$3</f>
        <v>328</v>
      </c>
      <c r="D20" s="103">
        <f t="shared" si="1"/>
        <v>344.40000000000003</v>
      </c>
      <c r="E20" s="3" t="s">
        <v>266</v>
      </c>
      <c r="F20" s="3" t="s">
        <v>220</v>
      </c>
      <c r="G20" s="5" t="s">
        <v>50</v>
      </c>
    </row>
    <row r="21" spans="1:7" x14ac:dyDescent="0.3">
      <c r="A21" s="135"/>
      <c r="B21" s="7" t="s">
        <v>5</v>
      </c>
      <c r="C21" s="4">
        <f t="shared" si="3"/>
        <v>328</v>
      </c>
      <c r="D21" s="103">
        <f t="shared" si="1"/>
        <v>344.40000000000003</v>
      </c>
      <c r="E21" s="3" t="s">
        <v>114</v>
      </c>
      <c r="F21" s="3" t="s">
        <v>220</v>
      </c>
      <c r="G21" s="5" t="s">
        <v>52</v>
      </c>
    </row>
    <row r="22" spans="1:7" x14ac:dyDescent="0.3">
      <c r="A22" s="135"/>
      <c r="B22" s="7" t="s">
        <v>5</v>
      </c>
      <c r="C22" s="4">
        <f t="shared" si="3"/>
        <v>328</v>
      </c>
      <c r="D22" s="103">
        <f t="shared" si="1"/>
        <v>344.40000000000003</v>
      </c>
      <c r="E22" s="3" t="s">
        <v>267</v>
      </c>
      <c r="F22" s="3" t="s">
        <v>220</v>
      </c>
      <c r="G22" s="5" t="s">
        <v>223</v>
      </c>
    </row>
    <row r="23" spans="1:7" x14ac:dyDescent="0.3">
      <c r="A23" s="135"/>
      <c r="B23" s="7" t="s">
        <v>5</v>
      </c>
      <c r="C23" s="8">
        <f t="shared" si="3"/>
        <v>328</v>
      </c>
      <c r="D23" s="28">
        <f t="shared" si="1"/>
        <v>344.40000000000003</v>
      </c>
      <c r="E23" s="7" t="s">
        <v>268</v>
      </c>
      <c r="F23" s="43" t="s">
        <v>220</v>
      </c>
      <c r="G23" s="14" t="s">
        <v>224</v>
      </c>
    </row>
    <row r="24" spans="1:7" x14ac:dyDescent="0.3">
      <c r="A24" s="136">
        <v>4</v>
      </c>
      <c r="B24" s="44" t="s">
        <v>219</v>
      </c>
      <c r="C24" s="110">
        <f>0.86*B$3</f>
        <v>344</v>
      </c>
      <c r="D24" s="31">
        <f t="shared" si="1"/>
        <v>361.2</v>
      </c>
      <c r="E24" s="44" t="s">
        <v>269</v>
      </c>
      <c r="F24" s="44" t="s">
        <v>219</v>
      </c>
      <c r="G24" s="51" t="s">
        <v>225</v>
      </c>
    </row>
    <row r="25" spans="1:7" x14ac:dyDescent="0.3">
      <c r="A25" s="135"/>
      <c r="B25" s="3" t="s">
        <v>219</v>
      </c>
      <c r="C25" s="4">
        <f t="shared" ref="C25:C27" si="4">0.86*B$3</f>
        <v>344</v>
      </c>
      <c r="D25" s="103">
        <f t="shared" si="1"/>
        <v>361.2</v>
      </c>
      <c r="E25" s="3" t="s">
        <v>270</v>
      </c>
      <c r="F25" s="3" t="s">
        <v>219</v>
      </c>
      <c r="G25" s="5" t="s">
        <v>226</v>
      </c>
    </row>
    <row r="26" spans="1:7" x14ac:dyDescent="0.3">
      <c r="A26" s="135"/>
      <c r="B26" s="3" t="s">
        <v>219</v>
      </c>
      <c r="C26" s="4">
        <f t="shared" si="4"/>
        <v>344</v>
      </c>
      <c r="D26" s="103">
        <f t="shared" si="1"/>
        <v>361.2</v>
      </c>
      <c r="E26" s="3" t="s">
        <v>271</v>
      </c>
      <c r="F26" s="3" t="s">
        <v>219</v>
      </c>
      <c r="G26" s="5" t="s">
        <v>227</v>
      </c>
    </row>
    <row r="27" spans="1:7" x14ac:dyDescent="0.3">
      <c r="A27" s="138"/>
      <c r="B27" s="32" t="s">
        <v>219</v>
      </c>
      <c r="C27" s="27">
        <f t="shared" si="4"/>
        <v>344</v>
      </c>
      <c r="D27" s="28">
        <f t="shared" si="1"/>
        <v>361.2</v>
      </c>
      <c r="E27" s="32" t="s">
        <v>272</v>
      </c>
      <c r="F27" s="32" t="s">
        <v>219</v>
      </c>
      <c r="G27" s="46" t="s">
        <v>228</v>
      </c>
    </row>
    <row r="28" spans="1:7" x14ac:dyDescent="0.3">
      <c r="A28" s="134">
        <v>5</v>
      </c>
      <c r="B28" s="43" t="s">
        <v>220</v>
      </c>
      <c r="C28" s="30">
        <f>0.9*B$3</f>
        <v>360</v>
      </c>
      <c r="D28" s="31">
        <f t="shared" si="1"/>
        <v>378</v>
      </c>
      <c r="E28" s="43" t="s">
        <v>69</v>
      </c>
      <c r="F28" s="43" t="s">
        <v>5</v>
      </c>
      <c r="G28" s="51" t="s">
        <v>229</v>
      </c>
    </row>
    <row r="29" spans="1:7" x14ac:dyDescent="0.3">
      <c r="A29" s="135"/>
      <c r="B29" s="3" t="s">
        <v>220</v>
      </c>
      <c r="C29" s="4">
        <f t="shared" ref="C29:C30" si="5">0.9*B$3</f>
        <v>360</v>
      </c>
      <c r="D29" s="103">
        <f t="shared" si="1"/>
        <v>378</v>
      </c>
      <c r="E29" s="3" t="s">
        <v>240</v>
      </c>
      <c r="F29" s="3" t="s">
        <v>5</v>
      </c>
      <c r="G29" s="5" t="s">
        <v>230</v>
      </c>
    </row>
    <row r="30" spans="1:7" x14ac:dyDescent="0.3">
      <c r="A30" s="135"/>
      <c r="B30" s="7" t="s">
        <v>220</v>
      </c>
      <c r="C30" s="8">
        <f t="shared" si="5"/>
        <v>360</v>
      </c>
      <c r="D30" s="28">
        <f t="shared" si="1"/>
        <v>378</v>
      </c>
      <c r="E30" s="7" t="s">
        <v>241</v>
      </c>
      <c r="F30" s="7" t="s">
        <v>5</v>
      </c>
      <c r="G30" s="46" t="s">
        <v>231</v>
      </c>
    </row>
    <row r="31" spans="1:7" x14ac:dyDescent="0.3">
      <c r="A31" s="128">
        <v>6</v>
      </c>
      <c r="B31" s="15" t="s">
        <v>221</v>
      </c>
      <c r="C31" s="16">
        <f>0.95*B$3</f>
        <v>380</v>
      </c>
      <c r="D31" s="17">
        <f t="shared" si="1"/>
        <v>399</v>
      </c>
      <c r="E31" s="15" t="s">
        <v>244</v>
      </c>
      <c r="F31" s="15" t="s">
        <v>218</v>
      </c>
      <c r="G31" s="18" t="s">
        <v>232</v>
      </c>
    </row>
    <row r="32" spans="1:7" x14ac:dyDescent="0.3">
      <c r="A32" s="137"/>
      <c r="B32" s="32" t="s">
        <v>221</v>
      </c>
      <c r="C32" s="27">
        <f t="shared" ref="C32" si="6">0.95*B$3</f>
        <v>380</v>
      </c>
      <c r="D32" s="28">
        <f t="shared" si="1"/>
        <v>399</v>
      </c>
      <c r="E32" s="32" t="s">
        <v>245</v>
      </c>
      <c r="F32" s="32" t="s">
        <v>218</v>
      </c>
      <c r="G32" s="46" t="s">
        <v>233</v>
      </c>
    </row>
    <row r="33" spans="1:7" ht="15" thickBot="1" x14ac:dyDescent="0.35">
      <c r="A33" s="93">
        <v>7</v>
      </c>
      <c r="B33" s="35" t="s">
        <v>6</v>
      </c>
      <c r="C33" s="25">
        <f t="shared" ref="C33" si="7">B$3</f>
        <v>400</v>
      </c>
      <c r="D33" s="113">
        <f t="shared" si="1"/>
        <v>420</v>
      </c>
      <c r="E33" s="35" t="s">
        <v>234</v>
      </c>
      <c r="F33" s="33" t="s">
        <v>54</v>
      </c>
      <c r="G33" s="36" t="s">
        <v>32</v>
      </c>
    </row>
    <row r="34" spans="1:7" ht="15" thickTop="1" x14ac:dyDescent="0.3"/>
  </sheetData>
  <mergeCells count="9">
    <mergeCell ref="A28:A30"/>
    <mergeCell ref="A31:A32"/>
    <mergeCell ref="A6:A12"/>
    <mergeCell ref="A1:B1"/>
    <mergeCell ref="C1:G1"/>
    <mergeCell ref="C5:D5"/>
    <mergeCell ref="A13:A18"/>
    <mergeCell ref="A19:A23"/>
    <mergeCell ref="A24:A27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1A9C-F6A4-4AC6-9CDF-6D2F2B298A0F}">
  <dimension ref="A1:G42"/>
  <sheetViews>
    <sheetView topLeftCell="A32" workbookViewId="0">
      <selection activeCell="A53" sqref="A53"/>
    </sheetView>
  </sheetViews>
  <sheetFormatPr baseColWidth="10" defaultColWidth="8.88671875" defaultRowHeight="14.4" x14ac:dyDescent="0.3"/>
  <cols>
    <col min="1" max="7" width="12.6640625" style="1" customWidth="1"/>
    <col min="8" max="16384" width="8.88671875" style="1"/>
  </cols>
  <sheetData>
    <row r="1" spans="1:7" ht="40.200000000000003" customHeight="1" x14ac:dyDescent="0.3">
      <c r="A1" s="130" t="s">
        <v>153</v>
      </c>
      <c r="B1" s="130"/>
      <c r="C1" s="131" t="s">
        <v>146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19" t="s">
        <v>17</v>
      </c>
      <c r="B3" s="20">
        <v>400</v>
      </c>
      <c r="C3" s="20"/>
      <c r="D3" s="20"/>
      <c r="E3" s="21" t="s">
        <v>18</v>
      </c>
      <c r="F3" s="20">
        <v>230</v>
      </c>
      <c r="G3" s="22"/>
    </row>
    <row r="4" spans="1:7" ht="6" customHeight="1" thickTop="1" thickBot="1" x14ac:dyDescent="0.35"/>
    <row r="5" spans="1:7" s="2" customFormat="1" ht="19.95" customHeight="1" thickTop="1" thickBot="1" x14ac:dyDescent="0.35">
      <c r="A5" s="23" t="s">
        <v>0</v>
      </c>
      <c r="B5" s="86" t="s">
        <v>1</v>
      </c>
      <c r="C5" s="133" t="s">
        <v>2</v>
      </c>
      <c r="D5" s="133"/>
      <c r="E5" s="86" t="s">
        <v>4</v>
      </c>
      <c r="F5" s="86" t="s">
        <v>3</v>
      </c>
      <c r="G5" s="24" t="s">
        <v>4</v>
      </c>
    </row>
    <row r="6" spans="1:7" x14ac:dyDescent="0.3">
      <c r="A6" s="87">
        <v>1</v>
      </c>
      <c r="B6" s="7" t="s">
        <v>54</v>
      </c>
      <c r="C6" s="8">
        <f>0.8*B3</f>
        <v>320</v>
      </c>
      <c r="D6" s="28">
        <f>1.05*C6</f>
        <v>336</v>
      </c>
      <c r="E6" s="7" t="s">
        <v>53</v>
      </c>
      <c r="F6" s="7" t="s">
        <v>82</v>
      </c>
      <c r="G6" s="10" t="s">
        <v>6</v>
      </c>
    </row>
    <row r="7" spans="1:7" x14ac:dyDescent="0.3">
      <c r="A7" s="136">
        <v>2</v>
      </c>
      <c r="B7" s="15" t="s">
        <v>59</v>
      </c>
      <c r="C7" s="16">
        <f>0.85*$B$3</f>
        <v>340</v>
      </c>
      <c r="D7" s="9">
        <f t="shared" ref="D7:D41" si="0">1.05*C7</f>
        <v>357</v>
      </c>
      <c r="E7" s="15" t="s">
        <v>5</v>
      </c>
      <c r="F7" s="15" t="s">
        <v>60</v>
      </c>
      <c r="G7" s="18" t="s">
        <v>19</v>
      </c>
    </row>
    <row r="8" spans="1:7" x14ac:dyDescent="0.3">
      <c r="A8" s="135"/>
      <c r="B8" s="7" t="s">
        <v>59</v>
      </c>
      <c r="C8" s="8">
        <f>0.85*$B$3</f>
        <v>340</v>
      </c>
      <c r="D8" s="28">
        <f t="shared" si="0"/>
        <v>357</v>
      </c>
      <c r="E8" s="7" t="s">
        <v>7</v>
      </c>
      <c r="F8" s="7" t="s">
        <v>60</v>
      </c>
      <c r="G8" s="10" t="s">
        <v>11</v>
      </c>
    </row>
    <row r="9" spans="1:7" x14ac:dyDescent="0.3">
      <c r="A9" s="136">
        <v>3</v>
      </c>
      <c r="B9" s="44" t="s">
        <v>71</v>
      </c>
      <c r="C9" s="16">
        <f>0.9*$B$3</f>
        <v>360</v>
      </c>
      <c r="D9" s="9">
        <f t="shared" si="0"/>
        <v>378</v>
      </c>
      <c r="E9" s="44" t="s">
        <v>118</v>
      </c>
      <c r="F9" s="44" t="s">
        <v>81</v>
      </c>
      <c r="G9" s="45" t="s">
        <v>20</v>
      </c>
    </row>
    <row r="10" spans="1:7" x14ac:dyDescent="0.3">
      <c r="A10" s="135"/>
      <c r="B10" s="3" t="s">
        <v>71</v>
      </c>
      <c r="C10" s="8">
        <f t="shared" ref="C10:C11" si="1">0.9*$B$3</f>
        <v>360</v>
      </c>
      <c r="D10" s="9">
        <f t="shared" si="0"/>
        <v>378</v>
      </c>
      <c r="E10" s="3" t="s">
        <v>87</v>
      </c>
      <c r="F10" s="3" t="s">
        <v>81</v>
      </c>
      <c r="G10" s="5" t="s">
        <v>61</v>
      </c>
    </row>
    <row r="11" spans="1:7" x14ac:dyDescent="0.3">
      <c r="A11" s="135"/>
      <c r="B11" s="7" t="s">
        <v>71</v>
      </c>
      <c r="C11" s="30">
        <f t="shared" si="1"/>
        <v>360</v>
      </c>
      <c r="D11" s="28">
        <f t="shared" si="0"/>
        <v>378</v>
      </c>
      <c r="E11" s="7" t="s">
        <v>119</v>
      </c>
      <c r="F11" s="43" t="s">
        <v>81</v>
      </c>
      <c r="G11" s="10" t="s">
        <v>37</v>
      </c>
    </row>
    <row r="12" spans="1:7" x14ac:dyDescent="0.3">
      <c r="A12" s="136">
        <v>4</v>
      </c>
      <c r="B12" s="44" t="s">
        <v>62</v>
      </c>
      <c r="C12" s="16">
        <f>0.95*$B$3</f>
        <v>380</v>
      </c>
      <c r="D12" s="9">
        <f t="shared" si="0"/>
        <v>399</v>
      </c>
      <c r="E12" s="44" t="s">
        <v>88</v>
      </c>
      <c r="F12" s="44" t="s">
        <v>62</v>
      </c>
      <c r="G12" s="45" t="s">
        <v>21</v>
      </c>
    </row>
    <row r="13" spans="1:7" x14ac:dyDescent="0.3">
      <c r="A13" s="135"/>
      <c r="B13" s="3" t="s">
        <v>62</v>
      </c>
      <c r="C13" s="8">
        <f t="shared" ref="C13:C15" si="2">0.95*$B$3</f>
        <v>380</v>
      </c>
      <c r="D13" s="9">
        <f t="shared" si="0"/>
        <v>399</v>
      </c>
      <c r="E13" s="3" t="s">
        <v>90</v>
      </c>
      <c r="F13" s="3" t="s">
        <v>62</v>
      </c>
      <c r="G13" s="5" t="s">
        <v>75</v>
      </c>
    </row>
    <row r="14" spans="1:7" x14ac:dyDescent="0.3">
      <c r="A14" s="135"/>
      <c r="B14" s="3" t="s">
        <v>62</v>
      </c>
      <c r="C14" s="8">
        <f t="shared" si="2"/>
        <v>380</v>
      </c>
      <c r="D14" s="9">
        <f t="shared" si="0"/>
        <v>399</v>
      </c>
      <c r="E14" s="3" t="s">
        <v>91</v>
      </c>
      <c r="F14" s="3" t="s">
        <v>62</v>
      </c>
      <c r="G14" s="5" t="s">
        <v>23</v>
      </c>
    </row>
    <row r="15" spans="1:7" x14ac:dyDescent="0.3">
      <c r="A15" s="138"/>
      <c r="B15" s="32" t="s">
        <v>62</v>
      </c>
      <c r="C15" s="27">
        <f t="shared" si="2"/>
        <v>380</v>
      </c>
      <c r="D15" s="28">
        <f t="shared" si="0"/>
        <v>399</v>
      </c>
      <c r="E15" s="32" t="s">
        <v>57</v>
      </c>
      <c r="F15" s="32" t="s">
        <v>62</v>
      </c>
      <c r="G15" s="46" t="s">
        <v>46</v>
      </c>
    </row>
    <row r="16" spans="1:7" x14ac:dyDescent="0.3">
      <c r="A16" s="134">
        <v>5</v>
      </c>
      <c r="B16" s="7" t="s">
        <v>81</v>
      </c>
      <c r="C16" s="8">
        <f>$B$3</f>
        <v>400</v>
      </c>
      <c r="D16" s="9">
        <f t="shared" si="0"/>
        <v>420</v>
      </c>
      <c r="E16" s="7" t="s">
        <v>103</v>
      </c>
      <c r="F16" s="7" t="s">
        <v>71</v>
      </c>
      <c r="G16" s="10" t="s">
        <v>22</v>
      </c>
    </row>
    <row r="17" spans="1:7" x14ac:dyDescent="0.3">
      <c r="A17" s="135"/>
      <c r="B17" s="3" t="s">
        <v>81</v>
      </c>
      <c r="C17" s="8">
        <f t="shared" ref="C17:C20" si="3">$B$3</f>
        <v>400</v>
      </c>
      <c r="D17" s="9">
        <f t="shared" si="0"/>
        <v>420</v>
      </c>
      <c r="E17" s="3" t="s">
        <v>104</v>
      </c>
      <c r="F17" s="7" t="s">
        <v>71</v>
      </c>
      <c r="G17" s="5" t="s">
        <v>24</v>
      </c>
    </row>
    <row r="18" spans="1:7" x14ac:dyDescent="0.3">
      <c r="A18" s="135"/>
      <c r="B18" s="3" t="s">
        <v>81</v>
      </c>
      <c r="C18" s="8">
        <f t="shared" si="3"/>
        <v>400</v>
      </c>
      <c r="D18" s="9">
        <f t="shared" si="0"/>
        <v>420</v>
      </c>
      <c r="E18" s="3" t="s">
        <v>105</v>
      </c>
      <c r="F18" s="7" t="s">
        <v>71</v>
      </c>
      <c r="G18" s="5" t="s">
        <v>76</v>
      </c>
    </row>
    <row r="19" spans="1:7" x14ac:dyDescent="0.3">
      <c r="A19" s="135"/>
      <c r="B19" s="3" t="s">
        <v>81</v>
      </c>
      <c r="C19" s="8">
        <f t="shared" si="3"/>
        <v>400</v>
      </c>
      <c r="D19" s="9">
        <f t="shared" si="0"/>
        <v>420</v>
      </c>
      <c r="E19" s="3" t="s">
        <v>106</v>
      </c>
      <c r="F19" s="7" t="s">
        <v>71</v>
      </c>
      <c r="G19" s="5" t="s">
        <v>38</v>
      </c>
    </row>
    <row r="20" spans="1:7" x14ac:dyDescent="0.3">
      <c r="A20" s="138"/>
      <c r="B20" s="11" t="s">
        <v>81</v>
      </c>
      <c r="C20" s="8">
        <f t="shared" si="3"/>
        <v>400</v>
      </c>
      <c r="D20" s="13">
        <f t="shared" si="0"/>
        <v>420</v>
      </c>
      <c r="E20" s="11" t="s">
        <v>93</v>
      </c>
      <c r="F20" s="7" t="s">
        <v>71</v>
      </c>
      <c r="G20" s="14" t="s">
        <v>25</v>
      </c>
    </row>
    <row r="21" spans="1:7" x14ac:dyDescent="0.3">
      <c r="A21" s="134">
        <v>6</v>
      </c>
      <c r="B21" s="43" t="s">
        <v>60</v>
      </c>
      <c r="C21" s="16">
        <f>1.05*$B$3</f>
        <v>420</v>
      </c>
      <c r="D21" s="9">
        <f t="shared" si="0"/>
        <v>441</v>
      </c>
      <c r="E21" s="43" t="s">
        <v>120</v>
      </c>
      <c r="F21" s="44" t="s">
        <v>59</v>
      </c>
      <c r="G21" s="51" t="s">
        <v>39</v>
      </c>
    </row>
    <row r="22" spans="1:7" x14ac:dyDescent="0.3">
      <c r="A22" s="135"/>
      <c r="B22" s="3" t="s">
        <v>60</v>
      </c>
      <c r="C22" s="4">
        <f t="shared" ref="C22:C26" si="4">1.05*$B$3</f>
        <v>420</v>
      </c>
      <c r="D22" s="9">
        <f t="shared" si="0"/>
        <v>441</v>
      </c>
      <c r="E22" s="3" t="s">
        <v>92</v>
      </c>
      <c r="F22" s="3" t="s">
        <v>59</v>
      </c>
      <c r="G22" s="5" t="s">
        <v>26</v>
      </c>
    </row>
    <row r="23" spans="1:7" x14ac:dyDescent="0.3">
      <c r="A23" s="135"/>
      <c r="B23" s="3" t="s">
        <v>60</v>
      </c>
      <c r="C23" s="8">
        <f t="shared" si="4"/>
        <v>420</v>
      </c>
      <c r="D23" s="9">
        <f t="shared" si="0"/>
        <v>441</v>
      </c>
      <c r="E23" s="3" t="s">
        <v>101</v>
      </c>
      <c r="F23" s="3" t="s">
        <v>59</v>
      </c>
      <c r="G23" s="5" t="s">
        <v>27</v>
      </c>
    </row>
    <row r="24" spans="1:7" x14ac:dyDescent="0.3">
      <c r="A24" s="135"/>
      <c r="B24" s="3" t="s">
        <v>60</v>
      </c>
      <c r="C24" s="8">
        <f t="shared" si="4"/>
        <v>420</v>
      </c>
      <c r="D24" s="9">
        <f t="shared" si="0"/>
        <v>441</v>
      </c>
      <c r="E24" s="3" t="s">
        <v>121</v>
      </c>
      <c r="F24" s="3" t="s">
        <v>59</v>
      </c>
      <c r="G24" s="5" t="s">
        <v>77</v>
      </c>
    </row>
    <row r="25" spans="1:7" x14ac:dyDescent="0.3">
      <c r="A25" s="135"/>
      <c r="B25" s="3" t="s">
        <v>60</v>
      </c>
      <c r="C25" s="8">
        <f t="shared" si="4"/>
        <v>420</v>
      </c>
      <c r="D25" s="9">
        <f t="shared" si="0"/>
        <v>441</v>
      </c>
      <c r="E25" s="3" t="s">
        <v>122</v>
      </c>
      <c r="F25" s="3" t="s">
        <v>59</v>
      </c>
      <c r="G25" s="5" t="s">
        <v>28</v>
      </c>
    </row>
    <row r="26" spans="1:7" x14ac:dyDescent="0.3">
      <c r="A26" s="138"/>
      <c r="B26" s="32" t="s">
        <v>60</v>
      </c>
      <c r="C26" s="12">
        <f t="shared" si="4"/>
        <v>420</v>
      </c>
      <c r="D26" s="28">
        <f t="shared" si="0"/>
        <v>441</v>
      </c>
      <c r="E26" s="32" t="s">
        <v>13</v>
      </c>
      <c r="F26" s="32" t="s">
        <v>59</v>
      </c>
      <c r="G26" s="46" t="s">
        <v>66</v>
      </c>
    </row>
    <row r="27" spans="1:7" x14ac:dyDescent="0.3">
      <c r="A27" s="134">
        <v>7</v>
      </c>
      <c r="B27" s="7" t="s">
        <v>81</v>
      </c>
      <c r="C27" s="8">
        <f>$B$3</f>
        <v>400</v>
      </c>
      <c r="D27" s="9">
        <f t="shared" si="0"/>
        <v>420</v>
      </c>
      <c r="E27" s="7" t="s">
        <v>108</v>
      </c>
      <c r="F27" s="7" t="s">
        <v>71</v>
      </c>
      <c r="G27" s="10" t="s">
        <v>29</v>
      </c>
    </row>
    <row r="28" spans="1:7" x14ac:dyDescent="0.3">
      <c r="A28" s="135"/>
      <c r="B28" s="3" t="s">
        <v>81</v>
      </c>
      <c r="C28" s="8">
        <f t="shared" ref="C28:C31" si="5">$B$3</f>
        <v>400</v>
      </c>
      <c r="D28" s="9">
        <f t="shared" si="0"/>
        <v>420</v>
      </c>
      <c r="E28" s="3" t="s">
        <v>109</v>
      </c>
      <c r="F28" s="7" t="s">
        <v>71</v>
      </c>
      <c r="G28" s="5" t="s">
        <v>84</v>
      </c>
    </row>
    <row r="29" spans="1:7" x14ac:dyDescent="0.3">
      <c r="A29" s="135"/>
      <c r="B29" s="3" t="s">
        <v>81</v>
      </c>
      <c r="C29" s="8">
        <f t="shared" si="5"/>
        <v>400</v>
      </c>
      <c r="D29" s="9">
        <f t="shared" si="0"/>
        <v>420</v>
      </c>
      <c r="E29" s="3" t="s">
        <v>139</v>
      </c>
      <c r="F29" s="7" t="s">
        <v>71</v>
      </c>
      <c r="G29" s="5" t="s">
        <v>30</v>
      </c>
    </row>
    <row r="30" spans="1:7" x14ac:dyDescent="0.3">
      <c r="A30" s="135"/>
      <c r="B30" s="3" t="s">
        <v>81</v>
      </c>
      <c r="C30" s="8">
        <f t="shared" si="5"/>
        <v>400</v>
      </c>
      <c r="D30" s="9">
        <f t="shared" si="0"/>
        <v>420</v>
      </c>
      <c r="E30" s="3" t="s">
        <v>140</v>
      </c>
      <c r="F30" s="7" t="s">
        <v>71</v>
      </c>
      <c r="G30" s="5" t="s">
        <v>67</v>
      </c>
    </row>
    <row r="31" spans="1:7" x14ac:dyDescent="0.3">
      <c r="A31" s="138"/>
      <c r="B31" s="11" t="s">
        <v>81</v>
      </c>
      <c r="C31" s="8">
        <f t="shared" si="5"/>
        <v>400</v>
      </c>
      <c r="D31" s="28">
        <f t="shared" si="0"/>
        <v>420</v>
      </c>
      <c r="E31" s="11" t="s">
        <v>141</v>
      </c>
      <c r="F31" s="7" t="s">
        <v>71</v>
      </c>
      <c r="G31" s="5" t="s">
        <v>40</v>
      </c>
    </row>
    <row r="32" spans="1:7" x14ac:dyDescent="0.3">
      <c r="A32" s="128">
        <v>8</v>
      </c>
      <c r="B32" s="44" t="s">
        <v>62</v>
      </c>
      <c r="C32" s="16">
        <f>0.95*$B$3</f>
        <v>380</v>
      </c>
      <c r="D32" s="9">
        <f t="shared" si="0"/>
        <v>399</v>
      </c>
      <c r="E32" s="44" t="s">
        <v>65</v>
      </c>
      <c r="F32" s="44" t="s">
        <v>62</v>
      </c>
      <c r="G32" s="45" t="s">
        <v>31</v>
      </c>
    </row>
    <row r="33" spans="1:7" x14ac:dyDescent="0.3">
      <c r="A33" s="144"/>
      <c r="B33" s="3" t="s">
        <v>62</v>
      </c>
      <c r="C33" s="8">
        <f t="shared" ref="C33:C35" si="6">0.95*$B$3</f>
        <v>380</v>
      </c>
      <c r="D33" s="9">
        <f t="shared" si="0"/>
        <v>399</v>
      </c>
      <c r="E33" s="3" t="s">
        <v>16</v>
      </c>
      <c r="F33" s="3" t="s">
        <v>62</v>
      </c>
      <c r="G33" s="5" t="s">
        <v>32</v>
      </c>
    </row>
    <row r="34" spans="1:7" x14ac:dyDescent="0.3">
      <c r="A34" s="144"/>
      <c r="B34" s="3" t="s">
        <v>62</v>
      </c>
      <c r="C34" s="8">
        <f t="shared" si="6"/>
        <v>380</v>
      </c>
      <c r="D34" s="9">
        <f t="shared" si="0"/>
        <v>399</v>
      </c>
      <c r="E34" s="3" t="s">
        <v>14</v>
      </c>
      <c r="F34" s="3" t="s">
        <v>62</v>
      </c>
      <c r="G34" s="5" t="s">
        <v>33</v>
      </c>
    </row>
    <row r="35" spans="1:7" x14ac:dyDescent="0.3">
      <c r="A35" s="137"/>
      <c r="B35" s="11" t="s">
        <v>62</v>
      </c>
      <c r="C35" s="27">
        <f t="shared" si="6"/>
        <v>380</v>
      </c>
      <c r="D35" s="28">
        <f t="shared" si="0"/>
        <v>399</v>
      </c>
      <c r="E35" s="11" t="s">
        <v>111</v>
      </c>
      <c r="F35" s="11" t="s">
        <v>62</v>
      </c>
      <c r="G35" s="14" t="s">
        <v>34</v>
      </c>
    </row>
    <row r="36" spans="1:7" x14ac:dyDescent="0.3">
      <c r="A36" s="136">
        <v>9</v>
      </c>
      <c r="B36" s="44" t="s">
        <v>71</v>
      </c>
      <c r="C36" s="16">
        <f>0.9*$B$3</f>
        <v>360</v>
      </c>
      <c r="D36" s="9">
        <f t="shared" si="0"/>
        <v>378</v>
      </c>
      <c r="E36" s="44" t="s">
        <v>142</v>
      </c>
      <c r="F36" s="44" t="s">
        <v>81</v>
      </c>
      <c r="G36" s="45" t="s">
        <v>41</v>
      </c>
    </row>
    <row r="37" spans="1:7" x14ac:dyDescent="0.3">
      <c r="A37" s="135"/>
      <c r="B37" s="3" t="s">
        <v>71</v>
      </c>
      <c r="C37" s="8">
        <f t="shared" ref="C37:C38" si="7">0.9*$B$3</f>
        <v>360</v>
      </c>
      <c r="D37" s="9">
        <f t="shared" si="0"/>
        <v>378</v>
      </c>
      <c r="E37" s="3" t="s">
        <v>96</v>
      </c>
      <c r="F37" s="3" t="s">
        <v>81</v>
      </c>
      <c r="G37" s="5" t="s">
        <v>35</v>
      </c>
    </row>
    <row r="38" spans="1:7" x14ac:dyDescent="0.3">
      <c r="A38" s="135"/>
      <c r="B38" s="7" t="s">
        <v>71</v>
      </c>
      <c r="C38" s="8">
        <f t="shared" si="7"/>
        <v>360</v>
      </c>
      <c r="D38" s="28">
        <f t="shared" si="0"/>
        <v>378</v>
      </c>
      <c r="E38" s="3" t="s">
        <v>143</v>
      </c>
      <c r="F38" s="3" t="s">
        <v>81</v>
      </c>
      <c r="G38" s="5" t="s">
        <v>36</v>
      </c>
    </row>
    <row r="39" spans="1:7" x14ac:dyDescent="0.3">
      <c r="A39" s="136">
        <v>10</v>
      </c>
      <c r="B39" s="44" t="s">
        <v>59</v>
      </c>
      <c r="C39" s="16">
        <f>0.85*$B$3</f>
        <v>340</v>
      </c>
      <c r="D39" s="9">
        <f t="shared" si="0"/>
        <v>357</v>
      </c>
      <c r="E39" s="44" t="s">
        <v>15</v>
      </c>
      <c r="F39" s="44" t="s">
        <v>60</v>
      </c>
      <c r="G39" s="45" t="s">
        <v>42</v>
      </c>
    </row>
    <row r="40" spans="1:7" x14ac:dyDescent="0.3">
      <c r="A40" s="135"/>
      <c r="B40" s="3" t="s">
        <v>59</v>
      </c>
      <c r="C40" s="30">
        <f>0.85*$B$3</f>
        <v>340</v>
      </c>
      <c r="D40" s="28">
        <f t="shared" si="0"/>
        <v>357</v>
      </c>
      <c r="E40" s="3" t="s">
        <v>144</v>
      </c>
      <c r="F40" s="3" t="s">
        <v>60</v>
      </c>
      <c r="G40" s="5" t="s">
        <v>43</v>
      </c>
    </row>
    <row r="41" spans="1:7" ht="15" thickBot="1" x14ac:dyDescent="0.35">
      <c r="A41" s="53">
        <v>11</v>
      </c>
      <c r="B41" s="47" t="s">
        <v>54</v>
      </c>
      <c r="C41" s="48">
        <f>0.8*B3</f>
        <v>320</v>
      </c>
      <c r="D41" s="26">
        <f t="shared" si="0"/>
        <v>336</v>
      </c>
      <c r="E41" s="47" t="s">
        <v>145</v>
      </c>
      <c r="F41" s="49" t="s">
        <v>82</v>
      </c>
      <c r="G41" s="50" t="s">
        <v>56</v>
      </c>
    </row>
    <row r="42" spans="1:7" ht="15" thickTop="1" x14ac:dyDescent="0.3"/>
  </sheetData>
  <mergeCells count="12">
    <mergeCell ref="A36:A38"/>
    <mergeCell ref="A39:A40"/>
    <mergeCell ref="A16:A20"/>
    <mergeCell ref="A21:A26"/>
    <mergeCell ref="A27:A31"/>
    <mergeCell ref="A32:A35"/>
    <mergeCell ref="A12:A15"/>
    <mergeCell ref="A1:B1"/>
    <mergeCell ref="C1:G1"/>
    <mergeCell ref="C5:D5"/>
    <mergeCell ref="A7:A8"/>
    <mergeCell ref="A9:A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27DC-DE7F-4F8B-8BE9-ACECBDC835C2}">
  <dimension ref="A1:G32"/>
  <sheetViews>
    <sheetView workbookViewId="0">
      <selection activeCell="L14" sqref="L14"/>
    </sheetView>
  </sheetViews>
  <sheetFormatPr baseColWidth="10" defaultColWidth="8.88671875" defaultRowHeight="14.4" x14ac:dyDescent="0.3"/>
  <cols>
    <col min="1" max="7" width="12.6640625" style="1" customWidth="1"/>
    <col min="8" max="16384" width="8.88671875" style="1"/>
  </cols>
  <sheetData>
    <row r="1" spans="1:7" ht="40.200000000000003" customHeight="1" x14ac:dyDescent="0.3">
      <c r="A1" s="130" t="s">
        <v>147</v>
      </c>
      <c r="B1" s="130"/>
      <c r="C1" s="131" t="s">
        <v>154</v>
      </c>
      <c r="D1" s="132"/>
      <c r="E1" s="132"/>
      <c r="F1" s="132"/>
      <c r="G1" s="132"/>
    </row>
    <row r="2" spans="1:7" ht="6" customHeight="1" thickBot="1" x14ac:dyDescent="0.35"/>
    <row r="3" spans="1:7" ht="19.95" customHeight="1" thickTop="1" thickBot="1" x14ac:dyDescent="0.35">
      <c r="A3" s="19" t="s">
        <v>17</v>
      </c>
      <c r="B3" s="20">
        <v>400</v>
      </c>
      <c r="C3" s="20"/>
      <c r="D3" s="20"/>
      <c r="E3" s="21" t="s">
        <v>18</v>
      </c>
      <c r="F3" s="20">
        <v>230</v>
      </c>
      <c r="G3" s="22"/>
    </row>
    <row r="4" spans="1:7" ht="6" customHeight="1" thickTop="1" thickBot="1" x14ac:dyDescent="0.35"/>
    <row r="5" spans="1:7" s="2" customFormat="1" ht="19.95" customHeight="1" thickTop="1" thickBot="1" x14ac:dyDescent="0.35">
      <c r="A5" s="23" t="s">
        <v>0</v>
      </c>
      <c r="B5" s="88" t="s">
        <v>1</v>
      </c>
      <c r="C5" s="133" t="s">
        <v>2</v>
      </c>
      <c r="D5" s="133"/>
      <c r="E5" s="88" t="s">
        <v>4</v>
      </c>
      <c r="F5" s="88" t="s">
        <v>3</v>
      </c>
      <c r="G5" s="24" t="s">
        <v>4</v>
      </c>
    </row>
    <row r="6" spans="1:7" x14ac:dyDescent="0.3">
      <c r="A6" s="145">
        <v>1</v>
      </c>
      <c r="B6" s="34" t="s">
        <v>62</v>
      </c>
      <c r="C6" s="37">
        <f>0.9*B3</f>
        <v>360</v>
      </c>
      <c r="D6" s="90">
        <f>1.05*C6</f>
        <v>378</v>
      </c>
      <c r="E6" s="34" t="s">
        <v>98</v>
      </c>
      <c r="F6" s="34" t="s">
        <v>62</v>
      </c>
      <c r="G6" s="38" t="s">
        <v>6</v>
      </c>
    </row>
    <row r="7" spans="1:7" x14ac:dyDescent="0.3">
      <c r="A7" s="144"/>
      <c r="B7" s="15" t="s">
        <v>81</v>
      </c>
      <c r="C7" s="16">
        <f>0.95*$B$3</f>
        <v>380</v>
      </c>
      <c r="D7" s="9">
        <f>1.05*C7</f>
        <v>399</v>
      </c>
      <c r="E7" s="15" t="s">
        <v>102</v>
      </c>
      <c r="F7" s="15" t="s">
        <v>71</v>
      </c>
      <c r="G7" s="18" t="s">
        <v>19</v>
      </c>
    </row>
    <row r="8" spans="1:7" x14ac:dyDescent="0.3">
      <c r="A8" s="144"/>
      <c r="B8" s="7" t="s">
        <v>81</v>
      </c>
      <c r="C8" s="8">
        <f>0.95*$B$3</f>
        <v>380</v>
      </c>
      <c r="D8" s="28">
        <f t="shared" ref="D8:D21" si="0">1.05*C8</f>
        <v>399</v>
      </c>
      <c r="E8" s="7" t="s">
        <v>83</v>
      </c>
      <c r="F8" s="7" t="s">
        <v>71</v>
      </c>
      <c r="G8" s="10" t="s">
        <v>11</v>
      </c>
    </row>
    <row r="9" spans="1:7" x14ac:dyDescent="0.3">
      <c r="A9" s="144"/>
      <c r="B9" s="44" t="s">
        <v>60</v>
      </c>
      <c r="C9" s="16">
        <f>$B$3</f>
        <v>400</v>
      </c>
      <c r="D9" s="9">
        <f t="shared" si="0"/>
        <v>420</v>
      </c>
      <c r="E9" s="44" t="s">
        <v>78</v>
      </c>
      <c r="F9" s="44" t="s">
        <v>59</v>
      </c>
      <c r="G9" s="45" t="s">
        <v>20</v>
      </c>
    </row>
    <row r="10" spans="1:7" x14ac:dyDescent="0.3">
      <c r="A10" s="144"/>
      <c r="B10" s="3" t="s">
        <v>60</v>
      </c>
      <c r="C10" s="8">
        <f t="shared" ref="C10:C11" si="1">$B$3</f>
        <v>400</v>
      </c>
      <c r="D10" s="9">
        <f t="shared" si="0"/>
        <v>420</v>
      </c>
      <c r="E10" s="3" t="s">
        <v>10</v>
      </c>
      <c r="F10" s="3" t="s">
        <v>59</v>
      </c>
      <c r="G10" s="5" t="s">
        <v>61</v>
      </c>
    </row>
    <row r="11" spans="1:7" x14ac:dyDescent="0.3">
      <c r="A11" s="144"/>
      <c r="B11" s="7" t="s">
        <v>60</v>
      </c>
      <c r="C11" s="8">
        <f t="shared" si="1"/>
        <v>400</v>
      </c>
      <c r="D11" s="28">
        <f t="shared" si="0"/>
        <v>420</v>
      </c>
      <c r="E11" s="7" t="s">
        <v>8</v>
      </c>
      <c r="F11" s="43" t="s">
        <v>59</v>
      </c>
      <c r="G11" s="10" t="s">
        <v>37</v>
      </c>
    </row>
    <row r="12" spans="1:7" x14ac:dyDescent="0.3">
      <c r="A12" s="144"/>
      <c r="B12" s="15" t="s">
        <v>82</v>
      </c>
      <c r="C12" s="16">
        <f>1.1*$B$3</f>
        <v>440.00000000000006</v>
      </c>
      <c r="D12" s="17">
        <f t="shared" si="0"/>
        <v>462.00000000000006</v>
      </c>
      <c r="E12" s="44" t="s">
        <v>148</v>
      </c>
      <c r="F12" s="44" t="s">
        <v>54</v>
      </c>
      <c r="G12" s="45" t="s">
        <v>21</v>
      </c>
    </row>
    <row r="13" spans="1:7" x14ac:dyDescent="0.3">
      <c r="A13" s="144"/>
      <c r="B13" s="3" t="s">
        <v>82</v>
      </c>
      <c r="C13" s="8">
        <f t="shared" ref="C13:C15" si="2">1.1*$B$3</f>
        <v>440.00000000000006</v>
      </c>
      <c r="D13" s="9">
        <f t="shared" si="0"/>
        <v>462.00000000000006</v>
      </c>
      <c r="E13" s="3" t="s">
        <v>89</v>
      </c>
      <c r="F13" s="3" t="s">
        <v>54</v>
      </c>
      <c r="G13" s="5" t="s">
        <v>75</v>
      </c>
    </row>
    <row r="14" spans="1:7" x14ac:dyDescent="0.3">
      <c r="A14" s="144"/>
      <c r="B14" s="3" t="s">
        <v>82</v>
      </c>
      <c r="C14" s="8">
        <f t="shared" si="2"/>
        <v>440.00000000000006</v>
      </c>
      <c r="D14" s="9">
        <f t="shared" si="0"/>
        <v>462.00000000000006</v>
      </c>
      <c r="E14" s="3" t="s">
        <v>99</v>
      </c>
      <c r="F14" s="3" t="s">
        <v>54</v>
      </c>
      <c r="G14" s="5" t="s">
        <v>23</v>
      </c>
    </row>
    <row r="15" spans="1:7" x14ac:dyDescent="0.3">
      <c r="A15" s="144"/>
      <c r="B15" s="11" t="s">
        <v>82</v>
      </c>
      <c r="C15" s="27">
        <f t="shared" si="2"/>
        <v>440.00000000000006</v>
      </c>
      <c r="D15" s="28">
        <f t="shared" si="0"/>
        <v>462.00000000000006</v>
      </c>
      <c r="E15" s="11" t="s">
        <v>149</v>
      </c>
      <c r="F15" s="11" t="s">
        <v>54</v>
      </c>
      <c r="G15" s="14" t="s">
        <v>46</v>
      </c>
    </row>
    <row r="16" spans="1:7" x14ac:dyDescent="0.3">
      <c r="A16" s="144"/>
      <c r="B16" s="43" t="s">
        <v>60</v>
      </c>
      <c r="C16" s="8">
        <f>$B$3</f>
        <v>400</v>
      </c>
      <c r="D16" s="9">
        <f t="shared" si="0"/>
        <v>420</v>
      </c>
      <c r="E16" s="43" t="s">
        <v>150</v>
      </c>
      <c r="F16" s="43" t="s">
        <v>59</v>
      </c>
      <c r="G16" s="51" t="s">
        <v>22</v>
      </c>
    </row>
    <row r="17" spans="1:7" x14ac:dyDescent="0.3">
      <c r="A17" s="144"/>
      <c r="B17" s="3" t="s">
        <v>60</v>
      </c>
      <c r="C17" s="8">
        <f t="shared" ref="C17:C18" si="3">$B$3</f>
        <v>400</v>
      </c>
      <c r="D17" s="9">
        <f t="shared" si="0"/>
        <v>420</v>
      </c>
      <c r="E17" s="3" t="s">
        <v>151</v>
      </c>
      <c r="F17" s="3" t="s">
        <v>59</v>
      </c>
      <c r="G17" s="5" t="s">
        <v>24</v>
      </c>
    </row>
    <row r="18" spans="1:7" x14ac:dyDescent="0.3">
      <c r="A18" s="144"/>
      <c r="B18" s="11" t="s">
        <v>60</v>
      </c>
      <c r="C18" s="12">
        <f t="shared" si="3"/>
        <v>400</v>
      </c>
      <c r="D18" s="28">
        <f t="shared" si="0"/>
        <v>420</v>
      </c>
      <c r="E18" s="11" t="s">
        <v>12</v>
      </c>
      <c r="F18" s="11" t="s">
        <v>59</v>
      </c>
      <c r="G18" s="14" t="s">
        <v>76</v>
      </c>
    </row>
    <row r="19" spans="1:7" x14ac:dyDescent="0.3">
      <c r="A19" s="144"/>
      <c r="B19" s="7" t="s">
        <v>81</v>
      </c>
      <c r="C19" s="8">
        <f>C7</f>
        <v>380</v>
      </c>
      <c r="D19" s="9">
        <f t="shared" si="0"/>
        <v>399</v>
      </c>
      <c r="E19" s="7" t="s">
        <v>106</v>
      </c>
      <c r="F19" s="7" t="s">
        <v>71</v>
      </c>
      <c r="G19" s="10" t="s">
        <v>38</v>
      </c>
    </row>
    <row r="20" spans="1:7" x14ac:dyDescent="0.3">
      <c r="A20" s="144"/>
      <c r="B20" s="11" t="s">
        <v>81</v>
      </c>
      <c r="C20" s="12">
        <f>C8</f>
        <v>380</v>
      </c>
      <c r="D20" s="28">
        <f t="shared" si="0"/>
        <v>399</v>
      </c>
      <c r="E20" s="11" t="s">
        <v>93</v>
      </c>
      <c r="F20" s="32" t="s">
        <v>71</v>
      </c>
      <c r="G20" s="14" t="s">
        <v>25</v>
      </c>
    </row>
    <row r="21" spans="1:7" ht="15" thickBot="1" x14ac:dyDescent="0.35">
      <c r="A21" s="144"/>
      <c r="B21" s="43" t="s">
        <v>62</v>
      </c>
      <c r="C21" s="30">
        <f>0.9*B3</f>
        <v>360</v>
      </c>
      <c r="D21" s="31">
        <f t="shared" si="0"/>
        <v>378</v>
      </c>
      <c r="E21" s="43" t="s">
        <v>63</v>
      </c>
      <c r="F21" s="43" t="s">
        <v>100</v>
      </c>
      <c r="G21" s="51" t="s">
        <v>28</v>
      </c>
    </row>
    <row r="22" spans="1:7" x14ac:dyDescent="0.3">
      <c r="A22" s="145">
        <v>2</v>
      </c>
      <c r="B22" s="29" t="s">
        <v>62</v>
      </c>
      <c r="C22" s="91">
        <f>0.95*B3</f>
        <v>380</v>
      </c>
      <c r="D22" s="90">
        <f>1.05*C22</f>
        <v>399</v>
      </c>
      <c r="E22" s="29" t="s">
        <v>64</v>
      </c>
      <c r="F22" s="29" t="s">
        <v>62</v>
      </c>
      <c r="G22" s="92" t="s">
        <v>66</v>
      </c>
    </row>
    <row r="23" spans="1:7" x14ac:dyDescent="0.3">
      <c r="A23" s="144"/>
      <c r="B23" s="7" t="s">
        <v>81</v>
      </c>
      <c r="C23" s="8">
        <f>B3</f>
        <v>400</v>
      </c>
      <c r="D23" s="28">
        <f t="shared" ref="D23:D31" si="4">1.05*C23</f>
        <v>420</v>
      </c>
      <c r="E23" s="7" t="s">
        <v>108</v>
      </c>
      <c r="F23" s="7" t="s">
        <v>71</v>
      </c>
      <c r="G23" s="10" t="s">
        <v>29</v>
      </c>
    </row>
    <row r="24" spans="1:7" x14ac:dyDescent="0.3">
      <c r="A24" s="144"/>
      <c r="B24" s="44" t="s">
        <v>60</v>
      </c>
      <c r="C24" s="16">
        <f>1.05*B3</f>
        <v>420</v>
      </c>
      <c r="D24" s="9">
        <f t="shared" si="4"/>
        <v>441</v>
      </c>
      <c r="E24" s="44" t="s">
        <v>107</v>
      </c>
      <c r="F24" s="44" t="s">
        <v>59</v>
      </c>
      <c r="G24" s="45" t="s">
        <v>84</v>
      </c>
    </row>
    <row r="25" spans="1:7" x14ac:dyDescent="0.3">
      <c r="A25" s="144"/>
      <c r="B25" s="3" t="s">
        <v>60</v>
      </c>
      <c r="C25" s="8">
        <f>C24</f>
        <v>420</v>
      </c>
      <c r="D25" s="9">
        <f t="shared" si="4"/>
        <v>441</v>
      </c>
      <c r="E25" s="3" t="s">
        <v>9</v>
      </c>
      <c r="F25" s="3" t="s">
        <v>59</v>
      </c>
      <c r="G25" s="5" t="s">
        <v>30</v>
      </c>
    </row>
    <row r="26" spans="1:7" x14ac:dyDescent="0.3">
      <c r="A26" s="144"/>
      <c r="B26" s="15" t="s">
        <v>82</v>
      </c>
      <c r="C26" s="16">
        <f>1.1*$B$3</f>
        <v>440.00000000000006</v>
      </c>
      <c r="D26" s="17">
        <f t="shared" si="4"/>
        <v>462.00000000000006</v>
      </c>
      <c r="E26" s="44" t="s">
        <v>95</v>
      </c>
      <c r="F26" s="44" t="s">
        <v>54</v>
      </c>
      <c r="G26" s="45" t="s">
        <v>67</v>
      </c>
    </row>
    <row r="27" spans="1:7" x14ac:dyDescent="0.3">
      <c r="A27" s="144"/>
      <c r="B27" s="3" t="s">
        <v>82</v>
      </c>
      <c r="C27" s="8">
        <f t="shared" ref="C27:C28" si="5">1.1*$B$3</f>
        <v>440.00000000000006</v>
      </c>
      <c r="D27" s="9">
        <f t="shared" si="4"/>
        <v>462.00000000000006</v>
      </c>
      <c r="E27" s="3" t="s">
        <v>124</v>
      </c>
      <c r="F27" s="3" t="s">
        <v>54</v>
      </c>
      <c r="G27" s="5" t="s">
        <v>40</v>
      </c>
    </row>
    <row r="28" spans="1:7" x14ac:dyDescent="0.3">
      <c r="A28" s="144"/>
      <c r="B28" s="11" t="s">
        <v>82</v>
      </c>
      <c r="C28" s="12">
        <f t="shared" si="5"/>
        <v>440.00000000000006</v>
      </c>
      <c r="D28" s="13">
        <f t="shared" si="4"/>
        <v>462.00000000000006</v>
      </c>
      <c r="E28" s="11" t="s">
        <v>110</v>
      </c>
      <c r="F28" s="11" t="s">
        <v>54</v>
      </c>
      <c r="G28" s="14" t="s">
        <v>31</v>
      </c>
    </row>
    <row r="29" spans="1:7" x14ac:dyDescent="0.3">
      <c r="A29" s="144"/>
      <c r="B29" s="43" t="s">
        <v>60</v>
      </c>
      <c r="C29" s="8">
        <f>1.05*$B$3</f>
        <v>420</v>
      </c>
      <c r="D29" s="9">
        <f t="shared" si="4"/>
        <v>441</v>
      </c>
      <c r="E29" s="43" t="s">
        <v>152</v>
      </c>
      <c r="F29" s="43" t="s">
        <v>59</v>
      </c>
      <c r="G29" s="51" t="s">
        <v>32</v>
      </c>
    </row>
    <row r="30" spans="1:7" x14ac:dyDescent="0.3">
      <c r="A30" s="144"/>
      <c r="B30" s="11" t="s">
        <v>60</v>
      </c>
      <c r="C30" s="12">
        <f t="shared" ref="C30" si="6">1.05*$B$3</f>
        <v>420</v>
      </c>
      <c r="D30" s="13">
        <f t="shared" si="4"/>
        <v>441</v>
      </c>
      <c r="E30" s="11" t="s">
        <v>126</v>
      </c>
      <c r="F30" s="11" t="s">
        <v>59</v>
      </c>
      <c r="G30" s="14" t="s">
        <v>33</v>
      </c>
    </row>
    <row r="31" spans="1:7" ht="15" thickBot="1" x14ac:dyDescent="0.35">
      <c r="A31" s="129"/>
      <c r="B31" s="35" t="s">
        <v>81</v>
      </c>
      <c r="C31" s="25">
        <f>B3</f>
        <v>400</v>
      </c>
      <c r="D31" s="26">
        <f t="shared" si="4"/>
        <v>420</v>
      </c>
      <c r="E31" s="35" t="s">
        <v>85</v>
      </c>
      <c r="F31" s="33" t="s">
        <v>62</v>
      </c>
      <c r="G31" s="36" t="s">
        <v>73</v>
      </c>
    </row>
    <row r="32" spans="1:7" ht="15" thickTop="1" x14ac:dyDescent="0.3"/>
  </sheetData>
  <mergeCells count="5">
    <mergeCell ref="A6:A21"/>
    <mergeCell ref="A22:A31"/>
    <mergeCell ref="A1:B1"/>
    <mergeCell ref="C1:G1"/>
    <mergeCell ref="C5:D5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14631-8F5E-4C20-A686-B3112790DA67}">
  <dimension ref="A1:H38"/>
  <sheetViews>
    <sheetView workbookViewId="0">
      <selection activeCell="M12" sqref="M12"/>
    </sheetView>
  </sheetViews>
  <sheetFormatPr baseColWidth="10" defaultColWidth="8.88671875" defaultRowHeight="14.4" x14ac:dyDescent="0.3"/>
  <cols>
    <col min="1" max="7" width="12.6640625" style="1" customWidth="1"/>
    <col min="8" max="8" width="16.109375" style="1" customWidth="1"/>
    <col min="9" max="16384" width="8.88671875" style="1"/>
  </cols>
  <sheetData>
    <row r="1" spans="1:8" ht="40.200000000000003" customHeight="1" x14ac:dyDescent="0.3">
      <c r="B1" s="130" t="s">
        <v>158</v>
      </c>
      <c r="C1" s="130"/>
      <c r="D1" s="131" t="s">
        <v>159</v>
      </c>
      <c r="E1" s="132"/>
      <c r="F1" s="132"/>
      <c r="G1" s="132"/>
      <c r="H1" s="132"/>
    </row>
    <row r="2" spans="1:8" ht="6" customHeight="1" thickBot="1" x14ac:dyDescent="0.35"/>
    <row r="3" spans="1:8" ht="19.95" customHeight="1" thickTop="1" thickBot="1" x14ac:dyDescent="0.35">
      <c r="A3" s="85"/>
      <c r="B3" s="19" t="s">
        <v>17</v>
      </c>
      <c r="C3" s="20"/>
      <c r="D3" s="20"/>
      <c r="E3" s="20"/>
      <c r="F3" s="21" t="s">
        <v>18</v>
      </c>
      <c r="G3" s="162">
        <v>308</v>
      </c>
      <c r="H3" s="22"/>
    </row>
    <row r="4" spans="1:8" ht="6" customHeight="1" thickTop="1" thickBot="1" x14ac:dyDescent="0.35"/>
    <row r="5" spans="1:8" s="2" customFormat="1" ht="19.95" customHeight="1" thickTop="1" thickBot="1" x14ac:dyDescent="0.35">
      <c r="A5" s="59" t="s">
        <v>58</v>
      </c>
      <c r="B5" s="59" t="s">
        <v>0</v>
      </c>
      <c r="C5" s="89" t="s">
        <v>1</v>
      </c>
      <c r="D5" s="139" t="s">
        <v>2</v>
      </c>
      <c r="E5" s="139"/>
      <c r="F5" s="89" t="s">
        <v>4</v>
      </c>
      <c r="G5" s="89" t="s">
        <v>3</v>
      </c>
      <c r="H5" s="61" t="s">
        <v>4</v>
      </c>
    </row>
    <row r="6" spans="1:8" ht="15" thickTop="1" x14ac:dyDescent="0.3">
      <c r="A6" s="146">
        <v>1</v>
      </c>
      <c r="B6" s="140">
        <v>1</v>
      </c>
      <c r="C6" s="62" t="s">
        <v>62</v>
      </c>
      <c r="D6" s="63">
        <f>1.07*G$3</f>
        <v>329.56</v>
      </c>
      <c r="E6" s="64"/>
      <c r="F6" s="62" t="s">
        <v>62</v>
      </c>
      <c r="G6" s="75"/>
      <c r="H6" s="76"/>
    </row>
    <row r="7" spans="1:8" x14ac:dyDescent="0.3">
      <c r="A7" s="147"/>
      <c r="B7" s="135"/>
      <c r="C7" s="11" t="s">
        <v>19</v>
      </c>
      <c r="D7" s="27">
        <f>0.96*G$3</f>
        <v>295.68</v>
      </c>
      <c r="E7" s="28"/>
      <c r="F7" s="3" t="s">
        <v>160</v>
      </c>
      <c r="G7" s="77"/>
      <c r="H7" s="78"/>
    </row>
    <row r="8" spans="1:8" x14ac:dyDescent="0.3">
      <c r="A8" s="147"/>
      <c r="B8" s="136">
        <v>2</v>
      </c>
      <c r="C8" s="7" t="s">
        <v>62</v>
      </c>
      <c r="D8" s="8">
        <f>D6</f>
        <v>329.56</v>
      </c>
      <c r="E8" s="9"/>
      <c r="F8" s="15" t="s">
        <v>11</v>
      </c>
      <c r="G8" s="79"/>
      <c r="H8" s="80"/>
    </row>
    <row r="9" spans="1:8" x14ac:dyDescent="0.3">
      <c r="A9" s="147"/>
      <c r="B9" s="135"/>
      <c r="C9" s="11" t="s">
        <v>19</v>
      </c>
      <c r="D9" s="27">
        <f>D7</f>
        <v>295.68</v>
      </c>
      <c r="E9" s="28"/>
      <c r="F9" s="3" t="s">
        <v>61</v>
      </c>
      <c r="G9" s="77"/>
      <c r="H9" s="78"/>
    </row>
    <row r="10" spans="1:8" x14ac:dyDescent="0.3">
      <c r="A10" s="147"/>
      <c r="B10" s="128">
        <v>3</v>
      </c>
      <c r="C10" s="7" t="s">
        <v>62</v>
      </c>
      <c r="D10" s="8">
        <f>D6</f>
        <v>329.56</v>
      </c>
      <c r="E10" s="9"/>
      <c r="F10" s="15" t="s">
        <v>161</v>
      </c>
      <c r="G10" s="79"/>
      <c r="H10" s="80"/>
    </row>
    <row r="11" spans="1:8" x14ac:dyDescent="0.3">
      <c r="A11" s="147"/>
      <c r="B11" s="137"/>
      <c r="C11" s="11" t="s">
        <v>19</v>
      </c>
      <c r="D11" s="27">
        <f>D7</f>
        <v>295.68</v>
      </c>
      <c r="E11" s="28"/>
      <c r="F11" s="11" t="s">
        <v>90</v>
      </c>
      <c r="G11" s="81"/>
      <c r="H11" s="82"/>
    </row>
    <row r="12" spans="1:8" x14ac:dyDescent="0.3">
      <c r="A12" s="147"/>
      <c r="B12" s="134">
        <v>4</v>
      </c>
      <c r="C12" s="7" t="s">
        <v>62</v>
      </c>
      <c r="D12" s="8">
        <f>D6</f>
        <v>329.56</v>
      </c>
      <c r="E12" s="9"/>
      <c r="F12" s="7" t="s">
        <v>75</v>
      </c>
      <c r="G12" s="83"/>
      <c r="H12" s="84"/>
    </row>
    <row r="13" spans="1:8" ht="15" thickBot="1" x14ac:dyDescent="0.35">
      <c r="A13" s="148"/>
      <c r="B13" s="142"/>
      <c r="C13" s="6" t="s">
        <v>19</v>
      </c>
      <c r="D13" s="25">
        <f>D7</f>
        <v>295.68</v>
      </c>
      <c r="E13" s="26"/>
      <c r="F13" s="6" t="s">
        <v>46</v>
      </c>
      <c r="G13" s="6" t="s">
        <v>61</v>
      </c>
      <c r="H13" s="58" t="s">
        <v>25</v>
      </c>
    </row>
    <row r="14" spans="1:8" ht="15" thickTop="1" x14ac:dyDescent="0.3">
      <c r="A14" s="146">
        <v>2</v>
      </c>
      <c r="B14" s="140">
        <v>1</v>
      </c>
      <c r="C14" s="62" t="s">
        <v>62</v>
      </c>
      <c r="D14" s="63">
        <f>D6</f>
        <v>329.56</v>
      </c>
      <c r="E14" s="64"/>
      <c r="F14" s="62" t="s">
        <v>63</v>
      </c>
      <c r="G14" s="75"/>
      <c r="H14" s="76"/>
    </row>
    <row r="15" spans="1:8" x14ac:dyDescent="0.3">
      <c r="A15" s="147"/>
      <c r="B15" s="135"/>
      <c r="C15" s="11" t="s">
        <v>19</v>
      </c>
      <c r="D15" s="27">
        <f>D7</f>
        <v>295.68</v>
      </c>
      <c r="E15" s="28"/>
      <c r="F15" s="3" t="s">
        <v>162</v>
      </c>
      <c r="G15" s="77"/>
      <c r="H15" s="78"/>
    </row>
    <row r="16" spans="1:8" x14ac:dyDescent="0.3">
      <c r="A16" s="147"/>
      <c r="B16" s="136">
        <v>2</v>
      </c>
      <c r="C16" s="7" t="s">
        <v>62</v>
      </c>
      <c r="D16" s="8">
        <f>D14</f>
        <v>329.56</v>
      </c>
      <c r="E16" s="9"/>
      <c r="F16" s="15" t="s">
        <v>27</v>
      </c>
      <c r="G16" s="79"/>
      <c r="H16" s="80"/>
    </row>
    <row r="17" spans="1:8" x14ac:dyDescent="0.3">
      <c r="A17" s="147"/>
      <c r="B17" s="135"/>
      <c r="C17" s="11" t="s">
        <v>19</v>
      </c>
      <c r="D17" s="27">
        <f>D15</f>
        <v>295.68</v>
      </c>
      <c r="E17" s="28"/>
      <c r="F17" s="3" t="s">
        <v>28</v>
      </c>
      <c r="G17" s="77"/>
      <c r="H17" s="78"/>
    </row>
    <row r="18" spans="1:8" x14ac:dyDescent="0.3">
      <c r="A18" s="147"/>
      <c r="B18" s="128">
        <v>3</v>
      </c>
      <c r="C18" s="7" t="s">
        <v>62</v>
      </c>
      <c r="D18" s="8">
        <f>D14</f>
        <v>329.56</v>
      </c>
      <c r="E18" s="9"/>
      <c r="F18" s="15" t="s">
        <v>64</v>
      </c>
      <c r="G18" s="79"/>
      <c r="H18" s="80"/>
    </row>
    <row r="19" spans="1:8" x14ac:dyDescent="0.3">
      <c r="A19" s="147"/>
      <c r="B19" s="137"/>
      <c r="C19" s="11" t="s">
        <v>19</v>
      </c>
      <c r="D19" s="27">
        <f>D15</f>
        <v>295.68</v>
      </c>
      <c r="E19" s="28"/>
      <c r="F19" s="11" t="s">
        <v>163</v>
      </c>
      <c r="G19" s="81"/>
      <c r="H19" s="82"/>
    </row>
    <row r="20" spans="1:8" x14ac:dyDescent="0.3">
      <c r="A20" s="147"/>
      <c r="B20" s="134">
        <v>4</v>
      </c>
      <c r="C20" s="7" t="s">
        <v>62</v>
      </c>
      <c r="D20" s="8">
        <f>D14</f>
        <v>329.56</v>
      </c>
      <c r="E20" s="9"/>
      <c r="F20" s="7" t="s">
        <v>84</v>
      </c>
      <c r="G20" s="83"/>
      <c r="H20" s="84"/>
    </row>
    <row r="21" spans="1:8" ht="15" thickBot="1" x14ac:dyDescent="0.35">
      <c r="A21" s="148"/>
      <c r="B21" s="142"/>
      <c r="C21" s="6" t="s">
        <v>19</v>
      </c>
      <c r="D21" s="25">
        <f>D15</f>
        <v>295.68</v>
      </c>
      <c r="E21" s="26"/>
      <c r="F21" s="6" t="s">
        <v>67</v>
      </c>
      <c r="G21" s="6" t="s">
        <v>61</v>
      </c>
      <c r="H21" s="58" t="s">
        <v>34</v>
      </c>
    </row>
    <row r="22" spans="1:8" ht="15" thickTop="1" x14ac:dyDescent="0.3">
      <c r="A22" s="146">
        <v>3</v>
      </c>
      <c r="B22" s="140">
        <v>1</v>
      </c>
      <c r="C22" s="62" t="s">
        <v>62</v>
      </c>
      <c r="D22" s="63">
        <f>D14</f>
        <v>329.56</v>
      </c>
      <c r="E22" s="64"/>
      <c r="F22" s="62" t="s">
        <v>164</v>
      </c>
      <c r="G22" s="75"/>
      <c r="H22" s="76"/>
    </row>
    <row r="23" spans="1:8" x14ac:dyDescent="0.3">
      <c r="A23" s="147"/>
      <c r="B23" s="135"/>
      <c r="C23" s="11" t="s">
        <v>19</v>
      </c>
      <c r="D23" s="27">
        <f>D15</f>
        <v>295.68</v>
      </c>
      <c r="E23" s="28"/>
      <c r="F23" s="3" t="s">
        <v>165</v>
      </c>
      <c r="G23" s="77"/>
      <c r="H23" s="78"/>
    </row>
    <row r="24" spans="1:8" x14ac:dyDescent="0.3">
      <c r="A24" s="147"/>
      <c r="B24" s="136">
        <v>2</v>
      </c>
      <c r="C24" s="7" t="s">
        <v>62</v>
      </c>
      <c r="D24" s="8">
        <f>D22</f>
        <v>329.56</v>
      </c>
      <c r="E24" s="9"/>
      <c r="F24" s="15" t="s">
        <v>36</v>
      </c>
      <c r="G24" s="79"/>
      <c r="H24" s="80"/>
    </row>
    <row r="25" spans="1:8" x14ac:dyDescent="0.3">
      <c r="A25" s="147"/>
      <c r="B25" s="135"/>
      <c r="C25" s="11" t="s">
        <v>19</v>
      </c>
      <c r="D25" s="27">
        <f>D23</f>
        <v>295.68</v>
      </c>
      <c r="E25" s="28"/>
      <c r="F25" s="3" t="s">
        <v>43</v>
      </c>
      <c r="G25" s="77"/>
      <c r="H25" s="78"/>
    </row>
    <row r="26" spans="1:8" x14ac:dyDescent="0.3">
      <c r="A26" s="147"/>
      <c r="B26" s="128">
        <v>3</v>
      </c>
      <c r="C26" s="7" t="s">
        <v>62</v>
      </c>
      <c r="D26" s="8">
        <f>D22</f>
        <v>329.56</v>
      </c>
      <c r="E26" s="9"/>
      <c r="F26" s="15" t="s">
        <v>166</v>
      </c>
      <c r="G26" s="79"/>
      <c r="H26" s="80"/>
    </row>
    <row r="27" spans="1:8" x14ac:dyDescent="0.3">
      <c r="A27" s="147"/>
      <c r="B27" s="137"/>
      <c r="C27" s="11" t="s">
        <v>19</v>
      </c>
      <c r="D27" s="27">
        <f>D23</f>
        <v>295.68</v>
      </c>
      <c r="E27" s="28"/>
      <c r="F27" s="11" t="s">
        <v>167</v>
      </c>
      <c r="G27" s="81"/>
      <c r="H27" s="82"/>
    </row>
    <row r="28" spans="1:8" x14ac:dyDescent="0.3">
      <c r="A28" s="147"/>
      <c r="B28" s="134">
        <v>4</v>
      </c>
      <c r="C28" s="7" t="s">
        <v>62</v>
      </c>
      <c r="D28" s="8">
        <f>D22</f>
        <v>329.56</v>
      </c>
      <c r="E28" s="9"/>
      <c r="F28" s="7" t="s">
        <v>45</v>
      </c>
      <c r="G28" s="83"/>
      <c r="H28" s="84"/>
    </row>
    <row r="29" spans="1:8" ht="15" thickBot="1" x14ac:dyDescent="0.35">
      <c r="A29" s="148"/>
      <c r="B29" s="142"/>
      <c r="C29" s="6" t="s">
        <v>19</v>
      </c>
      <c r="D29" s="25">
        <f>D23</f>
        <v>295.68</v>
      </c>
      <c r="E29" s="26"/>
      <c r="F29" s="6" t="s">
        <v>73</v>
      </c>
      <c r="G29" s="6" t="s">
        <v>61</v>
      </c>
      <c r="H29" s="58" t="s">
        <v>50</v>
      </c>
    </row>
    <row r="30" spans="1:8" ht="15" thickTop="1" x14ac:dyDescent="0.3">
      <c r="A30" s="146">
        <v>4</v>
      </c>
      <c r="B30" s="140">
        <v>1</v>
      </c>
      <c r="C30" s="62" t="s">
        <v>62</v>
      </c>
      <c r="D30" s="63">
        <f>D22</f>
        <v>329.56</v>
      </c>
      <c r="E30" s="64"/>
      <c r="F30" s="62" t="s">
        <v>168</v>
      </c>
      <c r="G30" s="75"/>
      <c r="H30" s="76"/>
    </row>
    <row r="31" spans="1:8" x14ac:dyDescent="0.3">
      <c r="A31" s="147"/>
      <c r="B31" s="135"/>
      <c r="C31" s="11" t="s">
        <v>19</v>
      </c>
      <c r="D31" s="27">
        <f>D23</f>
        <v>295.68</v>
      </c>
      <c r="E31" s="28"/>
      <c r="F31" s="3" t="s">
        <v>169</v>
      </c>
      <c r="G31" s="77"/>
      <c r="H31" s="78"/>
    </row>
    <row r="32" spans="1:8" x14ac:dyDescent="0.3">
      <c r="A32" s="147"/>
      <c r="B32" s="136">
        <v>2</v>
      </c>
      <c r="C32" s="7" t="s">
        <v>62</v>
      </c>
      <c r="D32" s="8">
        <f>D30</f>
        <v>329.56</v>
      </c>
      <c r="E32" s="9"/>
      <c r="F32" s="15" t="s">
        <v>52</v>
      </c>
      <c r="G32" s="79"/>
      <c r="H32" s="80"/>
    </row>
    <row r="33" spans="1:8" x14ac:dyDescent="0.3">
      <c r="A33" s="147"/>
      <c r="B33" s="135"/>
      <c r="C33" s="11" t="s">
        <v>19</v>
      </c>
      <c r="D33" s="27">
        <f>D31</f>
        <v>295.68</v>
      </c>
      <c r="E33" s="28"/>
      <c r="F33" s="3" t="s">
        <v>56</v>
      </c>
      <c r="G33" s="77"/>
      <c r="H33" s="78"/>
    </row>
    <row r="34" spans="1:8" x14ac:dyDescent="0.3">
      <c r="A34" s="147"/>
      <c r="B34" s="128">
        <v>3</v>
      </c>
      <c r="C34" s="7" t="s">
        <v>62</v>
      </c>
      <c r="D34" s="8">
        <f>D30</f>
        <v>329.56</v>
      </c>
      <c r="E34" s="9"/>
      <c r="F34" s="15" t="s">
        <v>170</v>
      </c>
      <c r="G34" s="79"/>
      <c r="H34" s="80"/>
    </row>
    <row r="35" spans="1:8" x14ac:dyDescent="0.3">
      <c r="A35" s="147"/>
      <c r="B35" s="137"/>
      <c r="C35" s="11" t="s">
        <v>19</v>
      </c>
      <c r="D35" s="27">
        <f>D31</f>
        <v>295.68</v>
      </c>
      <c r="E35" s="28"/>
      <c r="F35" s="11" t="s">
        <v>171</v>
      </c>
      <c r="G35" s="81"/>
      <c r="H35" s="82"/>
    </row>
    <row r="36" spans="1:8" x14ac:dyDescent="0.3">
      <c r="A36" s="147"/>
      <c r="B36" s="134">
        <v>4</v>
      </c>
      <c r="C36" s="7" t="s">
        <v>62</v>
      </c>
      <c r="D36" s="8">
        <f>D30</f>
        <v>329.56</v>
      </c>
      <c r="E36" s="9"/>
      <c r="F36" s="7" t="s">
        <v>172</v>
      </c>
      <c r="G36" s="83"/>
      <c r="H36" s="84"/>
    </row>
    <row r="37" spans="1:8" ht="15" thickBot="1" x14ac:dyDescent="0.35">
      <c r="A37" s="148"/>
      <c r="B37" s="142"/>
      <c r="C37" s="6" t="s">
        <v>19</v>
      </c>
      <c r="D37" s="25">
        <f>D31</f>
        <v>295.68</v>
      </c>
      <c r="E37" s="26"/>
      <c r="F37" s="6" t="s">
        <v>173</v>
      </c>
      <c r="G37" s="96"/>
      <c r="H37" s="97"/>
    </row>
    <row r="38" spans="1:8" ht="15" thickTop="1" x14ac:dyDescent="0.3"/>
  </sheetData>
  <mergeCells count="23">
    <mergeCell ref="B1:C1"/>
    <mergeCell ref="D1:H1"/>
    <mergeCell ref="D5:E5"/>
    <mergeCell ref="A6:A13"/>
    <mergeCell ref="B6:B7"/>
    <mergeCell ref="B8:B9"/>
    <mergeCell ref="B10:B11"/>
    <mergeCell ref="B12:B13"/>
    <mergeCell ref="A22:A29"/>
    <mergeCell ref="B22:B23"/>
    <mergeCell ref="B24:B25"/>
    <mergeCell ref="B26:B27"/>
    <mergeCell ref="B28:B29"/>
    <mergeCell ref="A14:A21"/>
    <mergeCell ref="B14:B15"/>
    <mergeCell ref="B16:B17"/>
    <mergeCell ref="B18:B19"/>
    <mergeCell ref="B20:B21"/>
    <mergeCell ref="A30:A37"/>
    <mergeCell ref="B30:B31"/>
    <mergeCell ref="B32:B33"/>
    <mergeCell ref="B34:B35"/>
    <mergeCell ref="B36:B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D11C-9B74-4782-9202-AF95B9A04272}">
  <dimension ref="A1:G32"/>
  <sheetViews>
    <sheetView workbookViewId="0">
      <selection activeCell="C2" sqref="C2"/>
    </sheetView>
  </sheetViews>
  <sheetFormatPr baseColWidth="10" defaultColWidth="8.88671875" defaultRowHeight="14.4" x14ac:dyDescent="0.3"/>
  <cols>
    <col min="1" max="1" width="8.88671875" style="1"/>
    <col min="2" max="7" width="12.6640625" style="1" customWidth="1"/>
    <col min="8" max="16384" width="8.88671875" style="1"/>
  </cols>
  <sheetData>
    <row r="1" spans="1:7" ht="23.4" x14ac:dyDescent="0.3">
      <c r="A1" s="130" t="s">
        <v>216</v>
      </c>
      <c r="B1" s="130"/>
      <c r="C1" s="131" t="s">
        <v>217</v>
      </c>
      <c r="D1" s="132"/>
      <c r="E1" s="132"/>
      <c r="F1" s="132"/>
      <c r="G1" s="132"/>
    </row>
    <row r="2" spans="1:7" ht="15" thickBot="1" x14ac:dyDescent="0.35"/>
    <row r="3" spans="1:7" ht="15.6" thickTop="1" thickBot="1" x14ac:dyDescent="0.35">
      <c r="A3" s="98"/>
      <c r="B3" s="99" t="s">
        <v>17</v>
      </c>
      <c r="C3" s="99">
        <v>420</v>
      </c>
      <c r="D3" s="99"/>
      <c r="E3" s="100" t="s">
        <v>174</v>
      </c>
      <c r="F3" s="99">
        <v>655</v>
      </c>
      <c r="G3" s="101"/>
    </row>
    <row r="4" spans="1:7" ht="15.6" thickTop="1" thickBot="1" x14ac:dyDescent="0.35">
      <c r="A4" s="20"/>
      <c r="B4" s="20"/>
      <c r="C4" s="20"/>
      <c r="D4" s="20"/>
      <c r="E4" s="20"/>
      <c r="F4" s="20"/>
      <c r="G4" s="20"/>
    </row>
    <row r="5" spans="1:7" s="2" customFormat="1" ht="15.6" thickTop="1" thickBot="1" x14ac:dyDescent="0.35">
      <c r="A5" s="102" t="s">
        <v>58</v>
      </c>
      <c r="B5" s="94" t="s">
        <v>1</v>
      </c>
      <c r="C5" s="133" t="s">
        <v>2</v>
      </c>
      <c r="D5" s="133"/>
      <c r="E5" s="94" t="s">
        <v>4</v>
      </c>
      <c r="F5" s="94" t="s">
        <v>3</v>
      </c>
      <c r="G5" s="24" t="s">
        <v>4</v>
      </c>
    </row>
    <row r="6" spans="1:7" x14ac:dyDescent="0.3">
      <c r="A6" s="151">
        <v>1</v>
      </c>
      <c r="B6" s="106" t="s">
        <v>60</v>
      </c>
      <c r="C6" s="107">
        <f>1.1*$C$3</f>
        <v>462.00000000000006</v>
      </c>
      <c r="D6" s="108">
        <f>1.2*$C$3</f>
        <v>504</v>
      </c>
      <c r="E6" s="106" t="s">
        <v>175</v>
      </c>
      <c r="F6" s="106" t="s">
        <v>60</v>
      </c>
      <c r="G6" s="109" t="s">
        <v>176</v>
      </c>
    </row>
    <row r="7" spans="1:7" x14ac:dyDescent="0.3">
      <c r="A7" s="149"/>
      <c r="B7" s="3" t="s">
        <v>60</v>
      </c>
      <c r="C7" s="4">
        <f t="shared" ref="C7:C31" si="0">1.1*$C$3</f>
        <v>462.00000000000006</v>
      </c>
      <c r="D7" s="103">
        <f t="shared" ref="D7:D31" si="1">1.2*$C$3</f>
        <v>504</v>
      </c>
      <c r="E7" s="3" t="s">
        <v>6</v>
      </c>
      <c r="F7" s="3" t="s">
        <v>81</v>
      </c>
      <c r="G7" s="5" t="s">
        <v>102</v>
      </c>
    </row>
    <row r="8" spans="1:7" x14ac:dyDescent="0.3">
      <c r="A8" s="149"/>
      <c r="B8" s="3" t="s">
        <v>60</v>
      </c>
      <c r="C8" s="4">
        <f t="shared" si="0"/>
        <v>462.00000000000006</v>
      </c>
      <c r="D8" s="103">
        <f t="shared" si="1"/>
        <v>504</v>
      </c>
      <c r="E8" s="3" t="s">
        <v>177</v>
      </c>
      <c r="F8" s="3" t="s">
        <v>62</v>
      </c>
      <c r="G8" s="5" t="s">
        <v>181</v>
      </c>
    </row>
    <row r="9" spans="1:7" x14ac:dyDescent="0.3">
      <c r="A9" s="149"/>
      <c r="B9" s="3" t="s">
        <v>60</v>
      </c>
      <c r="C9" s="4">
        <f t="shared" si="0"/>
        <v>462.00000000000006</v>
      </c>
      <c r="D9" s="103">
        <f t="shared" si="1"/>
        <v>504</v>
      </c>
      <c r="E9" s="3" t="s">
        <v>182</v>
      </c>
      <c r="F9" s="3" t="s">
        <v>62</v>
      </c>
      <c r="G9" s="5" t="s">
        <v>183</v>
      </c>
    </row>
    <row r="10" spans="1:7" x14ac:dyDescent="0.3">
      <c r="A10" s="149"/>
      <c r="B10" s="3" t="s">
        <v>60</v>
      </c>
      <c r="C10" s="4">
        <f t="shared" si="0"/>
        <v>462.00000000000006</v>
      </c>
      <c r="D10" s="103">
        <f t="shared" si="1"/>
        <v>504</v>
      </c>
      <c r="E10" s="3" t="s">
        <v>184</v>
      </c>
      <c r="F10" s="3" t="s">
        <v>71</v>
      </c>
      <c r="G10" s="5" t="s">
        <v>20</v>
      </c>
    </row>
    <row r="11" spans="1:7" x14ac:dyDescent="0.3">
      <c r="A11" s="149"/>
      <c r="B11" s="3" t="s">
        <v>60</v>
      </c>
      <c r="C11" s="4">
        <f t="shared" si="0"/>
        <v>462.00000000000006</v>
      </c>
      <c r="D11" s="103">
        <f t="shared" si="1"/>
        <v>504</v>
      </c>
      <c r="E11" s="3" t="s">
        <v>10</v>
      </c>
      <c r="F11" s="3" t="s">
        <v>71</v>
      </c>
      <c r="G11" s="5" t="s">
        <v>178</v>
      </c>
    </row>
    <row r="12" spans="1:7" x14ac:dyDescent="0.3">
      <c r="A12" s="149"/>
      <c r="B12" s="3" t="s">
        <v>60</v>
      </c>
      <c r="C12" s="4">
        <f t="shared" si="0"/>
        <v>462.00000000000006</v>
      </c>
      <c r="D12" s="103">
        <f t="shared" si="1"/>
        <v>504</v>
      </c>
      <c r="E12" s="3" t="s">
        <v>179</v>
      </c>
      <c r="F12" s="3" t="s">
        <v>59</v>
      </c>
      <c r="G12" s="5" t="s">
        <v>185</v>
      </c>
    </row>
    <row r="13" spans="1:7" x14ac:dyDescent="0.3">
      <c r="A13" s="152"/>
      <c r="B13" s="11" t="s">
        <v>60</v>
      </c>
      <c r="C13" s="12">
        <f t="shared" si="0"/>
        <v>462.00000000000006</v>
      </c>
      <c r="D13" s="13">
        <f t="shared" si="1"/>
        <v>504</v>
      </c>
      <c r="E13" s="11" t="s">
        <v>148</v>
      </c>
      <c r="F13" s="11" t="s">
        <v>193</v>
      </c>
      <c r="G13" s="14" t="s">
        <v>23</v>
      </c>
    </row>
    <row r="14" spans="1:7" x14ac:dyDescent="0.3">
      <c r="A14" s="153">
        <v>2</v>
      </c>
      <c r="B14" s="44" t="s">
        <v>60</v>
      </c>
      <c r="C14" s="110">
        <f t="shared" si="0"/>
        <v>462.00000000000006</v>
      </c>
      <c r="D14" s="111">
        <f t="shared" si="1"/>
        <v>504</v>
      </c>
      <c r="E14" s="44" t="s">
        <v>194</v>
      </c>
      <c r="F14" s="44" t="s">
        <v>60</v>
      </c>
      <c r="G14" s="45" t="s">
        <v>195</v>
      </c>
    </row>
    <row r="15" spans="1:7" x14ac:dyDescent="0.3">
      <c r="A15" s="149"/>
      <c r="B15" s="3" t="s">
        <v>60</v>
      </c>
      <c r="C15" s="4">
        <f t="shared" si="0"/>
        <v>462.00000000000006</v>
      </c>
      <c r="D15" s="103">
        <f t="shared" si="1"/>
        <v>504</v>
      </c>
      <c r="E15" s="3" t="s">
        <v>46</v>
      </c>
      <c r="F15" s="3" t="s">
        <v>81</v>
      </c>
      <c r="G15" s="5" t="s">
        <v>103</v>
      </c>
    </row>
    <row r="16" spans="1:7" x14ac:dyDescent="0.3">
      <c r="A16" s="149"/>
      <c r="B16" s="3" t="s">
        <v>60</v>
      </c>
      <c r="C16" s="4">
        <f t="shared" si="0"/>
        <v>462.00000000000006</v>
      </c>
      <c r="D16" s="103">
        <f t="shared" si="1"/>
        <v>504</v>
      </c>
      <c r="E16" s="3" t="s">
        <v>199</v>
      </c>
      <c r="F16" s="3" t="s">
        <v>62</v>
      </c>
      <c r="G16" s="5" t="s">
        <v>196</v>
      </c>
    </row>
    <row r="17" spans="1:7" x14ac:dyDescent="0.3">
      <c r="A17" s="149"/>
      <c r="B17" s="3" t="s">
        <v>60</v>
      </c>
      <c r="C17" s="4">
        <f t="shared" si="0"/>
        <v>462.00000000000006</v>
      </c>
      <c r="D17" s="103">
        <f t="shared" si="1"/>
        <v>504</v>
      </c>
      <c r="E17" s="3" t="s">
        <v>200</v>
      </c>
      <c r="F17" s="3" t="s">
        <v>71</v>
      </c>
      <c r="G17" s="5" t="s">
        <v>197</v>
      </c>
    </row>
    <row r="18" spans="1:7" x14ac:dyDescent="0.3">
      <c r="A18" s="149"/>
      <c r="B18" s="3" t="s">
        <v>60</v>
      </c>
      <c r="C18" s="4">
        <f t="shared" si="0"/>
        <v>462.00000000000006</v>
      </c>
      <c r="D18" s="103">
        <f t="shared" si="1"/>
        <v>504</v>
      </c>
      <c r="E18" s="3" t="s">
        <v>201</v>
      </c>
      <c r="F18" s="3" t="s">
        <v>71</v>
      </c>
      <c r="G18" s="5" t="s">
        <v>198</v>
      </c>
    </row>
    <row r="19" spans="1:7" x14ac:dyDescent="0.3">
      <c r="A19" s="149"/>
      <c r="B19" s="3" t="s">
        <v>60</v>
      </c>
      <c r="C19" s="4">
        <f t="shared" si="0"/>
        <v>462.00000000000006</v>
      </c>
      <c r="D19" s="103">
        <f t="shared" si="1"/>
        <v>504</v>
      </c>
      <c r="E19" s="3" t="s">
        <v>106</v>
      </c>
      <c r="F19" s="3" t="s">
        <v>59</v>
      </c>
      <c r="G19" s="5" t="s">
        <v>190</v>
      </c>
    </row>
    <row r="20" spans="1:7" x14ac:dyDescent="0.3">
      <c r="A20" s="152"/>
      <c r="B20" s="11" t="s">
        <v>60</v>
      </c>
      <c r="C20" s="12">
        <f t="shared" si="0"/>
        <v>462.00000000000006</v>
      </c>
      <c r="D20" s="13">
        <f t="shared" si="1"/>
        <v>504</v>
      </c>
      <c r="E20" s="11" t="s">
        <v>93</v>
      </c>
      <c r="F20" s="11" t="s">
        <v>118</v>
      </c>
      <c r="G20" s="14" t="s">
        <v>27</v>
      </c>
    </row>
    <row r="21" spans="1:7" x14ac:dyDescent="0.3">
      <c r="A21" s="149">
        <v>3</v>
      </c>
      <c r="B21" s="43" t="s">
        <v>60</v>
      </c>
      <c r="C21" s="30">
        <f t="shared" si="0"/>
        <v>462.00000000000006</v>
      </c>
      <c r="D21" s="31">
        <f t="shared" si="1"/>
        <v>504</v>
      </c>
      <c r="E21" s="43" t="s">
        <v>121</v>
      </c>
      <c r="F21" s="43" t="s">
        <v>60</v>
      </c>
      <c r="G21" s="51" t="s">
        <v>202</v>
      </c>
    </row>
    <row r="22" spans="1:7" x14ac:dyDescent="0.3">
      <c r="A22" s="149"/>
      <c r="B22" s="3" t="s">
        <v>60</v>
      </c>
      <c r="C22" s="4">
        <f t="shared" si="0"/>
        <v>462.00000000000006</v>
      </c>
      <c r="D22" s="103">
        <f t="shared" si="1"/>
        <v>504</v>
      </c>
      <c r="E22" s="3" t="s">
        <v>77</v>
      </c>
      <c r="F22" s="3" t="s">
        <v>81</v>
      </c>
      <c r="G22" s="5" t="s">
        <v>203</v>
      </c>
    </row>
    <row r="23" spans="1:7" x14ac:dyDescent="0.3">
      <c r="A23" s="149"/>
      <c r="B23" s="3" t="s">
        <v>60</v>
      </c>
      <c r="C23" s="4">
        <f t="shared" si="0"/>
        <v>462.00000000000006</v>
      </c>
      <c r="D23" s="103">
        <f t="shared" si="1"/>
        <v>504</v>
      </c>
      <c r="E23" s="3" t="s">
        <v>204</v>
      </c>
      <c r="F23" s="3" t="s">
        <v>62</v>
      </c>
      <c r="G23" s="5" t="s">
        <v>205</v>
      </c>
    </row>
    <row r="24" spans="1:7" x14ac:dyDescent="0.3">
      <c r="A24" s="149"/>
      <c r="B24" s="3" t="s">
        <v>60</v>
      </c>
      <c r="C24" s="4">
        <f t="shared" si="0"/>
        <v>462.00000000000006</v>
      </c>
      <c r="D24" s="103">
        <f t="shared" si="1"/>
        <v>504</v>
      </c>
      <c r="E24" s="3" t="s">
        <v>206</v>
      </c>
      <c r="F24" s="3" t="s">
        <v>71</v>
      </c>
      <c r="G24" s="5" t="s">
        <v>207</v>
      </c>
    </row>
    <row r="25" spans="1:7" x14ac:dyDescent="0.3">
      <c r="A25" s="149"/>
      <c r="B25" s="3" t="s">
        <v>60</v>
      </c>
      <c r="C25" s="4">
        <f t="shared" si="0"/>
        <v>462.00000000000006</v>
      </c>
      <c r="D25" s="103">
        <f t="shared" si="1"/>
        <v>504</v>
      </c>
      <c r="E25" s="3" t="s">
        <v>208</v>
      </c>
      <c r="F25" s="3" t="s">
        <v>59</v>
      </c>
      <c r="G25" s="5" t="s">
        <v>209</v>
      </c>
    </row>
    <row r="26" spans="1:7" x14ac:dyDescent="0.3">
      <c r="A26" s="152"/>
      <c r="B26" s="32" t="s">
        <v>60</v>
      </c>
      <c r="C26" s="27">
        <f t="shared" si="0"/>
        <v>462.00000000000006</v>
      </c>
      <c r="D26" s="28">
        <f t="shared" si="1"/>
        <v>504</v>
      </c>
      <c r="E26" s="32" t="s">
        <v>163</v>
      </c>
      <c r="F26" s="11" t="s">
        <v>100</v>
      </c>
      <c r="G26" s="14" t="s">
        <v>31</v>
      </c>
    </row>
    <row r="27" spans="1:7" x14ac:dyDescent="0.3">
      <c r="A27" s="149">
        <v>4</v>
      </c>
      <c r="B27" s="15" t="s">
        <v>60</v>
      </c>
      <c r="C27" s="16">
        <f t="shared" si="0"/>
        <v>462.00000000000006</v>
      </c>
      <c r="D27" s="17">
        <f t="shared" si="1"/>
        <v>504</v>
      </c>
      <c r="E27" s="15" t="s">
        <v>152</v>
      </c>
      <c r="F27" s="15" t="s">
        <v>60</v>
      </c>
      <c r="G27" s="18" t="s">
        <v>210</v>
      </c>
    </row>
    <row r="28" spans="1:7" x14ac:dyDescent="0.3">
      <c r="A28" s="149"/>
      <c r="B28" s="43" t="s">
        <v>60</v>
      </c>
      <c r="C28" s="30">
        <f>C27</f>
        <v>462.00000000000006</v>
      </c>
      <c r="D28" s="31">
        <f>D27</f>
        <v>504</v>
      </c>
      <c r="E28" s="43" t="s">
        <v>32</v>
      </c>
      <c r="F28" s="43" t="s">
        <v>81</v>
      </c>
      <c r="G28" s="51" t="s">
        <v>211</v>
      </c>
    </row>
    <row r="29" spans="1:7" x14ac:dyDescent="0.3">
      <c r="A29" s="149"/>
      <c r="B29" s="3" t="s">
        <v>60</v>
      </c>
      <c r="C29" s="4">
        <f t="shared" si="0"/>
        <v>462.00000000000006</v>
      </c>
      <c r="D29" s="103">
        <f t="shared" si="1"/>
        <v>504</v>
      </c>
      <c r="E29" s="3" t="s">
        <v>212</v>
      </c>
      <c r="F29" s="3" t="s">
        <v>62</v>
      </c>
      <c r="G29" s="5" t="s">
        <v>213</v>
      </c>
    </row>
    <row r="30" spans="1:7" x14ac:dyDescent="0.3">
      <c r="A30" s="149"/>
      <c r="B30" s="3" t="s">
        <v>60</v>
      </c>
      <c r="C30" s="4">
        <f t="shared" si="0"/>
        <v>462.00000000000006</v>
      </c>
      <c r="D30" s="103">
        <f t="shared" si="1"/>
        <v>504</v>
      </c>
      <c r="E30" s="3" t="s">
        <v>214</v>
      </c>
      <c r="F30" s="3" t="s">
        <v>71</v>
      </c>
      <c r="G30" s="5" t="s">
        <v>215</v>
      </c>
    </row>
    <row r="31" spans="1:7" ht="15" thickBot="1" x14ac:dyDescent="0.35">
      <c r="A31" s="150"/>
      <c r="B31" s="35" t="s">
        <v>60</v>
      </c>
      <c r="C31" s="25">
        <f t="shared" si="0"/>
        <v>462.00000000000006</v>
      </c>
      <c r="D31" s="26">
        <f t="shared" si="1"/>
        <v>504</v>
      </c>
      <c r="E31" s="35" t="s">
        <v>164</v>
      </c>
      <c r="F31" s="104"/>
      <c r="G31" s="105"/>
    </row>
    <row r="32" spans="1:7" ht="15" thickTop="1" x14ac:dyDescent="0.3"/>
  </sheetData>
  <mergeCells count="7">
    <mergeCell ref="A27:A31"/>
    <mergeCell ref="A1:B1"/>
    <mergeCell ref="C1:G1"/>
    <mergeCell ref="C5:D5"/>
    <mergeCell ref="A6:A13"/>
    <mergeCell ref="A14:A20"/>
    <mergeCell ref="A21:A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Gimenez</vt:lpstr>
      <vt:lpstr>G bis</vt:lpstr>
      <vt:lpstr>A1</vt:lpstr>
      <vt:lpstr>Pyramide1</vt:lpstr>
      <vt:lpstr>Pyramide2</vt:lpstr>
      <vt:lpstr>A2</vt:lpstr>
      <vt:lpstr>A3</vt:lpstr>
      <vt:lpstr>Polish</vt:lpstr>
      <vt:lpstr>20"</vt:lpstr>
      <vt:lpstr>cadran.bis</vt:lpstr>
      <vt:lpstr>extensif</vt:lpstr>
      <vt:lpstr>ITC</vt:lpstr>
      <vt:lpstr>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JOSE MARTINS</dc:creator>
  <cp:lastModifiedBy>MARIE JOSE MARTINS</cp:lastModifiedBy>
  <cp:lastPrinted>2020-04-08T08:32:29Z</cp:lastPrinted>
  <dcterms:created xsi:type="dcterms:W3CDTF">2015-06-05T18:17:20Z</dcterms:created>
  <dcterms:modified xsi:type="dcterms:W3CDTF">2021-02-08T09:12:44Z</dcterms:modified>
</cp:coreProperties>
</file>