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0. Cycling lifestyle\entraînement\"/>
    </mc:Choice>
  </mc:AlternateContent>
  <xr:revisionPtr revIDLastSave="0" documentId="13_ncr:1_{60F6CE71-C8FD-4680-984E-9DA55E5B0B33}" xr6:coauthVersionLast="45" xr6:coauthVersionMax="45" xr10:uidLastSave="{00000000-0000-0000-0000-000000000000}"/>
  <bookViews>
    <workbookView xWindow="-108" yWindow="-108" windowWidth="23256" windowHeight="12576" firstSheet="3" activeTab="7" xr2:uid="{00000000-000D-0000-FFFF-FFFF00000000}"/>
  </bookViews>
  <sheets>
    <sheet name="SF1" sheetId="1" r:id="rId1"/>
    <sheet name="SF2" sheetId="2" r:id="rId2"/>
    <sheet name="SF3" sheetId="3" r:id="rId3"/>
    <sheet name="SF4" sheetId="4" r:id="rId4"/>
    <sheet name="SF5" sheetId="5" r:id="rId5"/>
    <sheet name="SF6" sheetId="6" r:id="rId6"/>
    <sheet name="SF7" sheetId="7" r:id="rId7"/>
    <sheet name="SF8" sheetId="8" r:id="rId8"/>
    <sheet name="SF9" sheetId="9" r:id="rId9"/>
    <sheet name="SF10" sheetId="19" r:id="rId10"/>
    <sheet name="SF11" sheetId="10" r:id="rId11"/>
    <sheet name="SF12" sheetId="11" r:id="rId12"/>
    <sheet name="SF13" sheetId="12" r:id="rId13"/>
    <sheet name="SF14" sheetId="13" r:id="rId14"/>
    <sheet name="SF15" sheetId="14" r:id="rId15"/>
    <sheet name="SF16" sheetId="16" r:id="rId16"/>
    <sheet name="SF17" sheetId="17" r:id="rId17"/>
    <sheet name="Ultime++" sheetId="15" r:id="rId18"/>
    <sheet name="Gimenez" sheetId="18" r:id="rId19"/>
    <sheet name="Gimenez2" sheetId="21" r:id="rId20"/>
    <sheet name="accordéon" sheetId="22" r:id="rId21"/>
    <sheet name="accordéon2" sheetId="23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6" i="10"/>
  <c r="C28" i="10"/>
  <c r="C29" i="10"/>
  <c r="C27" i="10"/>
  <c r="C24" i="10"/>
  <c r="C23" i="10"/>
  <c r="C22" i="10"/>
  <c r="C17" i="10"/>
  <c r="C18" i="10"/>
  <c r="C16" i="10"/>
  <c r="C30" i="10"/>
  <c r="C25" i="10"/>
  <c r="C21" i="10"/>
  <c r="C19" i="10"/>
  <c r="C15" i="10"/>
  <c r="C31" i="10"/>
  <c r="C26" i="10"/>
  <c r="C20" i="10"/>
  <c r="C14" i="10"/>
  <c r="C13" i="10"/>
  <c r="C12" i="10"/>
  <c r="C11" i="10"/>
  <c r="C10" i="10"/>
  <c r="C9" i="10"/>
  <c r="C8" i="10"/>
  <c r="C7" i="10"/>
  <c r="C6" i="10"/>
  <c r="C41" i="23" l="1"/>
  <c r="D41" i="23" s="1"/>
  <c r="C40" i="23"/>
  <c r="D40" i="23" s="1"/>
  <c r="C39" i="23"/>
  <c r="D39" i="23" s="1"/>
  <c r="C38" i="23"/>
  <c r="D38" i="23" s="1"/>
  <c r="C37" i="23"/>
  <c r="D37" i="23" s="1"/>
  <c r="C36" i="23"/>
  <c r="D36" i="23" s="1"/>
  <c r="C35" i="23"/>
  <c r="D35" i="23" s="1"/>
  <c r="C34" i="23"/>
  <c r="D34" i="23" s="1"/>
  <c r="C33" i="23"/>
  <c r="D33" i="23" s="1"/>
  <c r="C32" i="23"/>
  <c r="D32" i="23" s="1"/>
  <c r="C31" i="23"/>
  <c r="D31" i="23" s="1"/>
  <c r="C30" i="23"/>
  <c r="D30" i="23" s="1"/>
  <c r="C29" i="23"/>
  <c r="D29" i="23" s="1"/>
  <c r="C28" i="23"/>
  <c r="D28" i="23" s="1"/>
  <c r="C27" i="23"/>
  <c r="D27" i="23" s="1"/>
  <c r="C26" i="23"/>
  <c r="D26" i="23" s="1"/>
  <c r="C25" i="23"/>
  <c r="D25" i="23" s="1"/>
  <c r="C24" i="23"/>
  <c r="D24" i="23" s="1"/>
  <c r="C23" i="23"/>
  <c r="D23" i="23" s="1"/>
  <c r="C22" i="23"/>
  <c r="D22" i="23" s="1"/>
  <c r="C21" i="23"/>
  <c r="D21" i="23" s="1"/>
  <c r="C20" i="23"/>
  <c r="D20" i="23" s="1"/>
  <c r="C19" i="23"/>
  <c r="D19" i="23" s="1"/>
  <c r="C18" i="23"/>
  <c r="D18" i="23" s="1"/>
  <c r="C17" i="23"/>
  <c r="D17" i="23" s="1"/>
  <c r="C16" i="23"/>
  <c r="D16" i="23" s="1"/>
  <c r="C15" i="23"/>
  <c r="D15" i="23" s="1"/>
  <c r="C14" i="23"/>
  <c r="D14" i="23" s="1"/>
  <c r="C13" i="23"/>
  <c r="D13" i="23" s="1"/>
  <c r="C12" i="23"/>
  <c r="D12" i="23" s="1"/>
  <c r="C11" i="23"/>
  <c r="D11" i="23" s="1"/>
  <c r="C10" i="23"/>
  <c r="D10" i="23" s="1"/>
  <c r="C9" i="23"/>
  <c r="D9" i="23" s="1"/>
  <c r="C8" i="23"/>
  <c r="D8" i="23" s="1"/>
  <c r="C7" i="23"/>
  <c r="D7" i="23" s="1"/>
  <c r="C6" i="23"/>
  <c r="D6" i="23" s="1"/>
  <c r="C48" i="22"/>
  <c r="D48" i="22" s="1"/>
  <c r="C47" i="22"/>
  <c r="C46" i="22"/>
  <c r="D46" i="22" s="1"/>
  <c r="C45" i="22"/>
  <c r="C44" i="22"/>
  <c r="C43" i="22"/>
  <c r="C42" i="22"/>
  <c r="D42" i="22" s="1"/>
  <c r="C41" i="22"/>
  <c r="C40" i="22"/>
  <c r="D40" i="22" s="1"/>
  <c r="C39" i="22"/>
  <c r="D39" i="22" s="1"/>
  <c r="C38" i="22"/>
  <c r="C37" i="22"/>
  <c r="C36" i="22"/>
  <c r="D36" i="22" s="1"/>
  <c r="C35" i="22"/>
  <c r="C34" i="22"/>
  <c r="D34" i="22" s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5" i="22"/>
  <c r="D37" i="22"/>
  <c r="D38" i="22"/>
  <c r="D41" i="22"/>
  <c r="D43" i="22"/>
  <c r="D44" i="22"/>
  <c r="D45" i="22"/>
  <c r="D47" i="22"/>
  <c r="D49" i="22"/>
  <c r="D50" i="22"/>
  <c r="D51" i="22"/>
  <c r="D52" i="22"/>
  <c r="D53" i="22"/>
  <c r="D54" i="22"/>
  <c r="D6" i="22"/>
  <c r="C54" i="22"/>
  <c r="C53" i="22"/>
  <c r="C52" i="22"/>
  <c r="C50" i="22"/>
  <c r="C51" i="22"/>
  <c r="C49" i="22"/>
  <c r="C28" i="22"/>
  <c r="C29" i="22"/>
  <c r="C30" i="22"/>
  <c r="C31" i="22"/>
  <c r="C32" i="22"/>
  <c r="C33" i="22"/>
  <c r="C27" i="22"/>
  <c r="C21" i="22"/>
  <c r="C22" i="22"/>
  <c r="C23" i="22"/>
  <c r="C24" i="22"/>
  <c r="C25" i="22"/>
  <c r="C26" i="22"/>
  <c r="C17" i="22"/>
  <c r="C18" i="22"/>
  <c r="C19" i="22"/>
  <c r="C20" i="22"/>
  <c r="C16" i="22"/>
  <c r="C13" i="22"/>
  <c r="C14" i="22"/>
  <c r="C15" i="22"/>
  <c r="C12" i="22"/>
  <c r="C10" i="22"/>
  <c r="C11" i="22"/>
  <c r="C9" i="22"/>
  <c r="C8" i="22"/>
  <c r="C6" i="22"/>
  <c r="C7" i="22"/>
  <c r="E25" i="21" l="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C6" i="18"/>
  <c r="D6" i="18"/>
  <c r="D7" i="18"/>
  <c r="C7" i="18"/>
  <c r="D73" i="19"/>
  <c r="C73" i="19"/>
  <c r="D72" i="19"/>
  <c r="C72" i="19"/>
  <c r="D71" i="19"/>
  <c r="C71" i="19"/>
  <c r="D70" i="19"/>
  <c r="C70" i="19"/>
  <c r="D69" i="19"/>
  <c r="C69" i="19"/>
  <c r="D68" i="19"/>
  <c r="C68" i="19"/>
  <c r="D67" i="19"/>
  <c r="C67" i="19"/>
  <c r="D66" i="19"/>
  <c r="C66" i="19"/>
  <c r="D65" i="19"/>
  <c r="C65" i="19"/>
  <c r="D64" i="19"/>
  <c r="C64" i="19"/>
  <c r="D63" i="19"/>
  <c r="C63" i="19"/>
  <c r="D62" i="19"/>
  <c r="C62" i="19"/>
  <c r="D61" i="19"/>
  <c r="C61" i="19"/>
  <c r="D60" i="19"/>
  <c r="C60" i="19"/>
  <c r="D59" i="19"/>
  <c r="C59" i="19"/>
  <c r="D58" i="19"/>
  <c r="C58" i="19"/>
  <c r="D57" i="19"/>
  <c r="C57" i="19"/>
  <c r="D56" i="19"/>
  <c r="C56" i="19"/>
  <c r="D55" i="19"/>
  <c r="C55" i="19"/>
  <c r="D54" i="19"/>
  <c r="C54" i="19"/>
  <c r="D53" i="19"/>
  <c r="C53" i="19"/>
  <c r="D52" i="19"/>
  <c r="C52" i="19"/>
  <c r="D51" i="19"/>
  <c r="C51" i="19"/>
  <c r="D50" i="19"/>
  <c r="C50" i="19"/>
  <c r="D49" i="19"/>
  <c r="C49" i="19"/>
  <c r="D48" i="19"/>
  <c r="C48" i="19"/>
  <c r="D47" i="19"/>
  <c r="C47" i="19"/>
  <c r="D46" i="19"/>
  <c r="C46" i="19"/>
  <c r="D45" i="19"/>
  <c r="C45" i="19"/>
  <c r="D44" i="19"/>
  <c r="C44" i="19"/>
  <c r="D43" i="19"/>
  <c r="C43" i="19"/>
  <c r="D42" i="19"/>
  <c r="C42" i="19"/>
  <c r="D41" i="19"/>
  <c r="C41" i="19"/>
  <c r="D40" i="19"/>
  <c r="D39" i="19"/>
  <c r="C40" i="19"/>
  <c r="C39" i="19"/>
  <c r="D37" i="19"/>
  <c r="D38" i="19"/>
  <c r="D36" i="19"/>
  <c r="C37" i="19"/>
  <c r="C38" i="19"/>
  <c r="C36" i="19"/>
  <c r="D35" i="19"/>
  <c r="C35" i="19"/>
  <c r="D34" i="19"/>
  <c r="C34" i="19"/>
  <c r="D33" i="19"/>
  <c r="C33" i="19"/>
  <c r="D32" i="19"/>
  <c r="C32" i="19"/>
  <c r="D30" i="19"/>
  <c r="D31" i="19"/>
  <c r="C30" i="19"/>
  <c r="C31" i="19"/>
  <c r="D29" i="19"/>
  <c r="C29" i="19"/>
  <c r="D28" i="19"/>
  <c r="C28" i="19"/>
  <c r="D27" i="19"/>
  <c r="C27" i="19"/>
  <c r="D22" i="19"/>
  <c r="D23" i="19"/>
  <c r="D24" i="19"/>
  <c r="D25" i="19"/>
  <c r="D26" i="19"/>
  <c r="D21" i="19"/>
  <c r="C22" i="19"/>
  <c r="C23" i="19"/>
  <c r="C24" i="19"/>
  <c r="C25" i="19"/>
  <c r="C26" i="19"/>
  <c r="C21" i="19"/>
  <c r="D17" i="19"/>
  <c r="D18" i="19"/>
  <c r="D19" i="19"/>
  <c r="D20" i="19"/>
  <c r="D16" i="19"/>
  <c r="C17" i="19"/>
  <c r="C18" i="19"/>
  <c r="C19" i="19"/>
  <c r="C20" i="19"/>
  <c r="C16" i="19"/>
  <c r="D13" i="19"/>
  <c r="D14" i="19"/>
  <c r="D15" i="19"/>
  <c r="D12" i="19"/>
  <c r="C15" i="19"/>
  <c r="C13" i="19"/>
  <c r="C14" i="19"/>
  <c r="C12" i="19"/>
  <c r="D10" i="19"/>
  <c r="D11" i="19"/>
  <c r="D9" i="19"/>
  <c r="C10" i="19"/>
  <c r="C11" i="19"/>
  <c r="C9" i="19"/>
  <c r="D8" i="19"/>
  <c r="D7" i="19"/>
  <c r="C8" i="19"/>
  <c r="C7" i="19"/>
  <c r="D6" i="19"/>
  <c r="C6" i="19"/>
  <c r="D7" i="17" l="1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D6" i="17"/>
  <c r="C6" i="17"/>
  <c r="D33" i="16"/>
  <c r="C33" i="16"/>
  <c r="D32" i="16"/>
  <c r="C32" i="16"/>
  <c r="D31" i="16"/>
  <c r="C31" i="16"/>
  <c r="D30" i="16"/>
  <c r="C30" i="16"/>
  <c r="D29" i="16"/>
  <c r="C29" i="16"/>
  <c r="D28" i="16"/>
  <c r="C28" i="16"/>
  <c r="D27" i="16"/>
  <c r="C27" i="16"/>
  <c r="D26" i="16"/>
  <c r="C26" i="16"/>
  <c r="D25" i="16"/>
  <c r="C25" i="16"/>
  <c r="D24" i="16"/>
  <c r="C24" i="16"/>
  <c r="D23" i="16"/>
  <c r="C23" i="16"/>
  <c r="D22" i="16"/>
  <c r="C22" i="16"/>
  <c r="D21" i="16"/>
  <c r="C21" i="16"/>
  <c r="D20" i="16"/>
  <c r="C20" i="16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7" i="16"/>
  <c r="C7" i="16"/>
  <c r="D6" i="16"/>
  <c r="C6" i="16"/>
  <c r="D31" i="15"/>
  <c r="D32" i="15"/>
  <c r="D33" i="15"/>
  <c r="D34" i="15"/>
  <c r="D35" i="15"/>
  <c r="C31" i="15"/>
  <c r="C32" i="15"/>
  <c r="C33" i="15"/>
  <c r="C34" i="15"/>
  <c r="C35" i="15"/>
  <c r="D30" i="15"/>
  <c r="C30" i="15"/>
  <c r="D24" i="15"/>
  <c r="D25" i="15"/>
  <c r="D26" i="15"/>
  <c r="D27" i="15"/>
  <c r="D28" i="15"/>
  <c r="D29" i="15"/>
  <c r="D23" i="15"/>
  <c r="C24" i="15"/>
  <c r="C25" i="15"/>
  <c r="C26" i="15"/>
  <c r="C27" i="15"/>
  <c r="C28" i="15"/>
  <c r="C29" i="15"/>
  <c r="C23" i="15"/>
  <c r="D16" i="15"/>
  <c r="D17" i="15"/>
  <c r="D18" i="15"/>
  <c r="D19" i="15"/>
  <c r="D20" i="15"/>
  <c r="D21" i="15"/>
  <c r="D22" i="15"/>
  <c r="D15" i="15"/>
  <c r="C16" i="15"/>
  <c r="C17" i="15"/>
  <c r="C18" i="15"/>
  <c r="C19" i="15"/>
  <c r="C20" i="15"/>
  <c r="C21" i="15"/>
  <c r="C22" i="15"/>
  <c r="C15" i="15"/>
  <c r="D7" i="15"/>
  <c r="D8" i="15"/>
  <c r="D9" i="15"/>
  <c r="D10" i="15"/>
  <c r="D11" i="15"/>
  <c r="D12" i="15"/>
  <c r="D13" i="15"/>
  <c r="D14" i="15"/>
  <c r="C7" i="15"/>
  <c r="C8" i="15"/>
  <c r="C9" i="15"/>
  <c r="C10" i="15"/>
  <c r="C11" i="15"/>
  <c r="C12" i="15"/>
  <c r="C13" i="15"/>
  <c r="C14" i="15"/>
  <c r="D6" i="15"/>
  <c r="C6" i="15"/>
  <c r="D7" i="14" l="1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D6" i="14"/>
  <c r="C6" i="14"/>
  <c r="D17" i="13"/>
  <c r="D16" i="13"/>
  <c r="D15" i="13"/>
  <c r="C16" i="13"/>
  <c r="C17" i="13"/>
  <c r="C15" i="13"/>
  <c r="D12" i="13"/>
  <c r="D13" i="13"/>
  <c r="D14" i="13"/>
  <c r="D11" i="13"/>
  <c r="C12" i="13"/>
  <c r="C13" i="13"/>
  <c r="C14" i="13"/>
  <c r="C11" i="13"/>
  <c r="D7" i="13"/>
  <c r="D8" i="13"/>
  <c r="D9" i="13"/>
  <c r="D10" i="13"/>
  <c r="D6" i="13"/>
  <c r="C7" i="13"/>
  <c r="C8" i="13"/>
  <c r="C9" i="13"/>
  <c r="C10" i="13"/>
  <c r="C6" i="13"/>
  <c r="C6" i="11"/>
  <c r="D7" i="12"/>
  <c r="D8" i="12"/>
  <c r="D9" i="12"/>
  <c r="D10" i="12"/>
  <c r="D11" i="12"/>
  <c r="D12" i="12"/>
  <c r="D13" i="12"/>
  <c r="D14" i="12"/>
  <c r="D15" i="12"/>
  <c r="D6" i="12"/>
  <c r="C7" i="12"/>
  <c r="C8" i="12"/>
  <c r="C9" i="12"/>
  <c r="C10" i="12"/>
  <c r="C11" i="12"/>
  <c r="C12" i="12"/>
  <c r="C13" i="12"/>
  <c r="C14" i="12"/>
  <c r="C15" i="12"/>
  <c r="C6" i="12"/>
  <c r="D7" i="11"/>
  <c r="D8" i="11"/>
  <c r="D9" i="11"/>
  <c r="D10" i="11"/>
  <c r="D11" i="11"/>
  <c r="D12" i="11"/>
  <c r="D13" i="11"/>
  <c r="D14" i="11"/>
  <c r="D15" i="11"/>
  <c r="D6" i="11"/>
  <c r="C7" i="11"/>
  <c r="C8" i="11"/>
  <c r="C9" i="11"/>
  <c r="C10" i="11"/>
  <c r="C11" i="11"/>
  <c r="C12" i="11"/>
  <c r="C13" i="11"/>
  <c r="C14" i="11"/>
  <c r="C15" i="11"/>
  <c r="D40" i="8"/>
  <c r="D39" i="8"/>
  <c r="C40" i="8"/>
  <c r="C39" i="8"/>
  <c r="D37" i="8"/>
  <c r="D38" i="8"/>
  <c r="D36" i="8"/>
  <c r="C37" i="8"/>
  <c r="C38" i="8"/>
  <c r="C36" i="8"/>
  <c r="D33" i="8"/>
  <c r="D34" i="8"/>
  <c r="D35" i="8"/>
  <c r="C33" i="8"/>
  <c r="C34" i="8"/>
  <c r="C35" i="8"/>
  <c r="D32" i="8"/>
  <c r="C32" i="8"/>
  <c r="D28" i="8"/>
  <c r="D29" i="8"/>
  <c r="D30" i="8"/>
  <c r="D31" i="8"/>
  <c r="D27" i="8"/>
  <c r="C28" i="8"/>
  <c r="C29" i="8"/>
  <c r="C30" i="8"/>
  <c r="C31" i="8"/>
  <c r="C27" i="8"/>
  <c r="D22" i="8"/>
  <c r="D23" i="8"/>
  <c r="D24" i="8"/>
  <c r="D25" i="8"/>
  <c r="D26" i="8"/>
  <c r="D21" i="8"/>
  <c r="C22" i="8"/>
  <c r="C23" i="8"/>
  <c r="C24" i="8"/>
  <c r="C25" i="8"/>
  <c r="C26" i="8"/>
  <c r="C21" i="8"/>
  <c r="D15" i="8"/>
  <c r="D16" i="8"/>
  <c r="D17" i="8"/>
  <c r="D18" i="8"/>
  <c r="D19" i="8"/>
  <c r="D20" i="8"/>
  <c r="D14" i="8"/>
  <c r="C15" i="8"/>
  <c r="C16" i="8"/>
  <c r="C17" i="8"/>
  <c r="C18" i="8"/>
  <c r="C19" i="8"/>
  <c r="C20" i="8"/>
  <c r="C14" i="8"/>
  <c r="D7" i="8"/>
  <c r="D8" i="8"/>
  <c r="D9" i="8"/>
  <c r="D10" i="8"/>
  <c r="D11" i="8"/>
  <c r="D12" i="8"/>
  <c r="D13" i="8"/>
  <c r="D6" i="8"/>
  <c r="C7" i="8"/>
  <c r="C8" i="8"/>
  <c r="C9" i="8"/>
  <c r="C10" i="8"/>
  <c r="C11" i="8"/>
  <c r="C12" i="8"/>
  <c r="C13" i="8"/>
  <c r="C6" i="8"/>
  <c r="E31" i="7"/>
  <c r="E32" i="7"/>
  <c r="E33" i="7"/>
  <c r="E34" i="7"/>
  <c r="E35" i="7"/>
  <c r="E36" i="7"/>
  <c r="E37" i="7"/>
  <c r="E38" i="7"/>
  <c r="E39" i="7"/>
  <c r="E40" i="7"/>
  <c r="E41" i="7"/>
  <c r="E30" i="7"/>
  <c r="D31" i="7"/>
  <c r="D32" i="7"/>
  <c r="D33" i="7"/>
  <c r="D34" i="7"/>
  <c r="D35" i="7"/>
  <c r="D36" i="7"/>
  <c r="D37" i="7"/>
  <c r="D38" i="7"/>
  <c r="D39" i="7"/>
  <c r="D40" i="7"/>
  <c r="D41" i="7"/>
  <c r="D30" i="7"/>
  <c r="E19" i="7"/>
  <c r="E20" i="7"/>
  <c r="E21" i="7"/>
  <c r="E22" i="7"/>
  <c r="E23" i="7"/>
  <c r="E24" i="7"/>
  <c r="E25" i="7"/>
  <c r="E26" i="7"/>
  <c r="E27" i="7"/>
  <c r="E28" i="7"/>
  <c r="E29" i="7"/>
  <c r="E18" i="7"/>
  <c r="D19" i="7"/>
  <c r="D20" i="7"/>
  <c r="D21" i="7"/>
  <c r="D22" i="7"/>
  <c r="D23" i="7"/>
  <c r="D24" i="7"/>
  <c r="D25" i="7"/>
  <c r="D26" i="7"/>
  <c r="D27" i="7"/>
  <c r="D28" i="7"/>
  <c r="D29" i="7"/>
  <c r="D18" i="7"/>
  <c r="E7" i="7"/>
  <c r="E8" i="7"/>
  <c r="E9" i="7"/>
  <c r="E10" i="7"/>
  <c r="E11" i="7"/>
  <c r="E12" i="7"/>
  <c r="E13" i="7"/>
  <c r="E14" i="7"/>
  <c r="E15" i="7"/>
  <c r="E16" i="7"/>
  <c r="E17" i="7"/>
  <c r="E6" i="7"/>
  <c r="D7" i="7"/>
  <c r="D8" i="7"/>
  <c r="D9" i="7"/>
  <c r="D10" i="7"/>
  <c r="D11" i="7"/>
  <c r="D12" i="7"/>
  <c r="D13" i="7"/>
  <c r="D14" i="7"/>
  <c r="D15" i="7"/>
  <c r="D16" i="7"/>
  <c r="D17" i="7"/>
  <c r="D6" i="7"/>
  <c r="E25" i="6"/>
  <c r="E26" i="6"/>
  <c r="E27" i="6"/>
  <c r="E28" i="6"/>
  <c r="E29" i="6"/>
  <c r="E30" i="6"/>
  <c r="E31" i="6"/>
  <c r="E32" i="6"/>
  <c r="E24" i="6"/>
  <c r="D25" i="6"/>
  <c r="D26" i="6"/>
  <c r="D27" i="6"/>
  <c r="D28" i="6"/>
  <c r="D29" i="6"/>
  <c r="D30" i="6"/>
  <c r="D31" i="6"/>
  <c r="D32" i="6"/>
  <c r="D24" i="6"/>
  <c r="E16" i="6"/>
  <c r="E17" i="6"/>
  <c r="E18" i="6"/>
  <c r="E19" i="6"/>
  <c r="E20" i="6"/>
  <c r="E21" i="6"/>
  <c r="E22" i="6"/>
  <c r="E23" i="6"/>
  <c r="E15" i="6"/>
  <c r="D16" i="6"/>
  <c r="D17" i="6"/>
  <c r="D18" i="6"/>
  <c r="D19" i="6"/>
  <c r="D20" i="6"/>
  <c r="D21" i="6"/>
  <c r="D22" i="6"/>
  <c r="D23" i="6"/>
  <c r="D15" i="6"/>
  <c r="E7" i="6"/>
  <c r="E8" i="6"/>
  <c r="E9" i="6"/>
  <c r="E10" i="6"/>
  <c r="E11" i="6"/>
  <c r="E12" i="6"/>
  <c r="E13" i="6"/>
  <c r="E14" i="6"/>
  <c r="E6" i="6"/>
  <c r="D7" i="6"/>
  <c r="D8" i="6"/>
  <c r="D9" i="6"/>
  <c r="D10" i="6"/>
  <c r="D11" i="6"/>
  <c r="D12" i="6"/>
  <c r="D13" i="6"/>
  <c r="D14" i="6"/>
  <c r="D6" i="6"/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6" i="5"/>
  <c r="D7" i="3"/>
  <c r="D8" i="3"/>
  <c r="D9" i="3"/>
  <c r="D11" i="3"/>
  <c r="C11" i="3"/>
  <c r="C7" i="3"/>
  <c r="C8" i="3"/>
  <c r="C9" i="3"/>
  <c r="D15" i="3"/>
  <c r="C15" i="3"/>
  <c r="D14" i="3"/>
  <c r="C14" i="3"/>
  <c r="D13" i="3"/>
  <c r="C13" i="3"/>
  <c r="D12" i="3"/>
  <c r="C12" i="3"/>
  <c r="D10" i="3"/>
  <c r="C10" i="3"/>
  <c r="D6" i="3"/>
  <c r="C6" i="3"/>
  <c r="D13" i="2" l="1"/>
  <c r="D14" i="2"/>
  <c r="D12" i="2"/>
  <c r="D8" i="2"/>
  <c r="D7" i="2"/>
  <c r="D6" i="2"/>
  <c r="C13" i="2"/>
  <c r="C14" i="2"/>
  <c r="C12" i="2"/>
  <c r="C8" i="2"/>
  <c r="C7" i="2"/>
  <c r="C6" i="2"/>
  <c r="D11" i="2"/>
  <c r="C11" i="2"/>
  <c r="D10" i="2"/>
  <c r="C10" i="2"/>
  <c r="D9" i="2"/>
  <c r="C9" i="2"/>
  <c r="D15" i="2"/>
  <c r="C15" i="2"/>
  <c r="D13" i="1"/>
  <c r="D14" i="1"/>
  <c r="D12" i="1"/>
  <c r="D10" i="1"/>
  <c r="D11" i="1"/>
  <c r="D9" i="1"/>
  <c r="D7" i="1"/>
  <c r="D8" i="1"/>
  <c r="D6" i="1"/>
  <c r="C13" i="1"/>
  <c r="C14" i="1"/>
  <c r="C12" i="1"/>
  <c r="C10" i="1"/>
  <c r="C11" i="1"/>
  <c r="C9" i="1"/>
  <c r="C7" i="1"/>
  <c r="C8" i="1"/>
  <c r="C6" i="1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6" i="4"/>
</calcChain>
</file>

<file path=xl/sharedStrings.xml><?xml version="1.0" encoding="utf-8"?>
<sst xmlns="http://schemas.openxmlformats.org/spreadsheetml/2006/main" count="2662" uniqueCount="598">
  <si>
    <t>Série</t>
  </si>
  <si>
    <t>Effort</t>
  </si>
  <si>
    <t>Intensité</t>
  </si>
  <si>
    <t>Récup</t>
  </si>
  <si>
    <t>Temps cumulé</t>
  </si>
  <si>
    <t>1'40"</t>
  </si>
  <si>
    <t>1'40</t>
  </si>
  <si>
    <t>1'</t>
  </si>
  <si>
    <t>2'40</t>
  </si>
  <si>
    <t>5'20</t>
  </si>
  <si>
    <t>10'40</t>
  </si>
  <si>
    <t>13'20</t>
  </si>
  <si>
    <t>18'40</t>
  </si>
  <si>
    <t>23'20</t>
  </si>
  <si>
    <t>4'20</t>
  </si>
  <si>
    <t>3'</t>
  </si>
  <si>
    <t>1'35"</t>
  </si>
  <si>
    <t>1'30"</t>
  </si>
  <si>
    <t>1'25"</t>
  </si>
  <si>
    <t>1'20"</t>
  </si>
  <si>
    <t>9'40</t>
  </si>
  <si>
    <t>12'20</t>
  </si>
  <si>
    <t>17'40</t>
  </si>
  <si>
    <t>20'20</t>
  </si>
  <si>
    <t>24'55</t>
  </si>
  <si>
    <t>25'55</t>
  </si>
  <si>
    <t>28'30</t>
  </si>
  <si>
    <t>31'05</t>
  </si>
  <si>
    <t>33'40</t>
  </si>
  <si>
    <t>36'15</t>
  </si>
  <si>
    <t>38'50</t>
  </si>
  <si>
    <t>43'25</t>
  </si>
  <si>
    <t>45'55</t>
  </si>
  <si>
    <t>48'25</t>
  </si>
  <si>
    <t>50'55</t>
  </si>
  <si>
    <t>53'25</t>
  </si>
  <si>
    <t>55'55</t>
  </si>
  <si>
    <t>60'25</t>
  </si>
  <si>
    <t>65'15</t>
  </si>
  <si>
    <t>67'40</t>
  </si>
  <si>
    <t>70'05</t>
  </si>
  <si>
    <t>74'30</t>
  </si>
  <si>
    <t>76'50</t>
  </si>
  <si>
    <t>79'10</t>
  </si>
  <si>
    <t>81'30</t>
  </si>
  <si>
    <t>82'50</t>
  </si>
  <si>
    <t>27'30</t>
  </si>
  <si>
    <t>30'05</t>
  </si>
  <si>
    <t>32'40</t>
  </si>
  <si>
    <t>35'15</t>
  </si>
  <si>
    <t>37'50</t>
  </si>
  <si>
    <t>40'25</t>
  </si>
  <si>
    <t>44'55</t>
  </si>
  <si>
    <t>47'25</t>
  </si>
  <si>
    <t>49'55</t>
  </si>
  <si>
    <t>52'25</t>
  </si>
  <si>
    <t>54'55</t>
  </si>
  <si>
    <t>57'25</t>
  </si>
  <si>
    <t>61'50</t>
  </si>
  <si>
    <t>64'15</t>
  </si>
  <si>
    <t>66'40</t>
  </si>
  <si>
    <t>69'05</t>
  </si>
  <si>
    <t>71'30</t>
  </si>
  <si>
    <t>75'50</t>
  </si>
  <si>
    <t>78'10</t>
  </si>
  <si>
    <t>80'30</t>
  </si>
  <si>
    <t>PMA</t>
  </si>
  <si>
    <t>FTP</t>
  </si>
  <si>
    <t>8'00</t>
  </si>
  <si>
    <t>16'00</t>
  </si>
  <si>
    <t>7'00</t>
  </si>
  <si>
    <t>15'00</t>
  </si>
  <si>
    <t>62'50</t>
  </si>
  <si>
    <t>Séance Fétiche n°4</t>
  </si>
  <si>
    <t>Séance Fétiche n°1</t>
  </si>
  <si>
    <t>2'</t>
  </si>
  <si>
    <t>4'</t>
  </si>
  <si>
    <t>7'</t>
  </si>
  <si>
    <t>11'</t>
  </si>
  <si>
    <t>9'</t>
  </si>
  <si>
    <t>12'</t>
  </si>
  <si>
    <t>15'</t>
  </si>
  <si>
    <t>17'</t>
  </si>
  <si>
    <t>18'</t>
  </si>
  <si>
    <t>20'</t>
  </si>
  <si>
    <t>22'</t>
  </si>
  <si>
    <t>24'</t>
  </si>
  <si>
    <t>27'</t>
  </si>
  <si>
    <t>28'</t>
  </si>
  <si>
    <t>29'</t>
  </si>
  <si>
    <t>30'</t>
  </si>
  <si>
    <t>32'</t>
  </si>
  <si>
    <t>33'</t>
  </si>
  <si>
    <t>Séance Fétiche n°2</t>
  </si>
  <si>
    <t>6'</t>
  </si>
  <si>
    <t>14'</t>
  </si>
  <si>
    <t>16'</t>
  </si>
  <si>
    <t>26'</t>
  </si>
  <si>
    <t>31'</t>
  </si>
  <si>
    <t>34'</t>
  </si>
  <si>
    <t>35'</t>
  </si>
  <si>
    <t>37'</t>
  </si>
  <si>
    <t>38'</t>
  </si>
  <si>
    <t>Séance Fétiche n°3</t>
  </si>
  <si>
    <t>10'</t>
  </si>
  <si>
    <t>39'</t>
  </si>
  <si>
    <t>43'</t>
  </si>
  <si>
    <t>41'</t>
  </si>
  <si>
    <t>45'</t>
  </si>
  <si>
    <t>47'</t>
  </si>
  <si>
    <t>48'</t>
  </si>
  <si>
    <t>Séance Fétiche n°5</t>
  </si>
  <si>
    <t>0'45</t>
  </si>
  <si>
    <t>45"</t>
  </si>
  <si>
    <t>1'45</t>
  </si>
  <si>
    <t>2'30</t>
  </si>
  <si>
    <t>3'30</t>
  </si>
  <si>
    <t>5'15</t>
  </si>
  <si>
    <t>8'45</t>
  </si>
  <si>
    <t>10'30</t>
  </si>
  <si>
    <t>14'15</t>
  </si>
  <si>
    <t>17'45</t>
  </si>
  <si>
    <t>19'30</t>
  </si>
  <si>
    <t>21'15</t>
  </si>
  <si>
    <t>23'00</t>
  </si>
  <si>
    <t>26'45</t>
  </si>
  <si>
    <t>30'15</t>
  </si>
  <si>
    <t>32'00</t>
  </si>
  <si>
    <t>33'45</t>
  </si>
  <si>
    <t>37'30</t>
  </si>
  <si>
    <t>39'15</t>
  </si>
  <si>
    <t>41'00</t>
  </si>
  <si>
    <t>42'45</t>
  </si>
  <si>
    <t>46'30</t>
  </si>
  <si>
    <t>48'15</t>
  </si>
  <si>
    <t>50'</t>
  </si>
  <si>
    <t>50'45</t>
  </si>
  <si>
    <t>4'15</t>
  </si>
  <si>
    <t>6'00</t>
  </si>
  <si>
    <t>7'45</t>
  </si>
  <si>
    <t>9'30</t>
  </si>
  <si>
    <t>11'15</t>
  </si>
  <si>
    <t>16'45</t>
  </si>
  <si>
    <t>18'30</t>
  </si>
  <si>
    <t>20'15</t>
  </si>
  <si>
    <t>22'00</t>
  </si>
  <si>
    <t>23'45</t>
  </si>
  <si>
    <t>29'15</t>
  </si>
  <si>
    <t>31'00</t>
  </si>
  <si>
    <t>32'45</t>
  </si>
  <si>
    <t>34'30</t>
  </si>
  <si>
    <t>38'15</t>
  </si>
  <si>
    <t>40'00</t>
  </si>
  <si>
    <t>41'45</t>
  </si>
  <si>
    <t>43'30</t>
  </si>
  <si>
    <t>47'15</t>
  </si>
  <si>
    <t>49'00</t>
  </si>
  <si>
    <t>Ouf ! Développement endurance et seuil. Durée : 50'45". 
Temps de travail effectif : 18'45"</t>
  </si>
  <si>
    <t>4-3-2-1. Développement endurance. Durée : 38'
Temps de travail effectif : 20'</t>
  </si>
  <si>
    <t>4-3-2-1, version longue. Développement endurance. Durée : 48'
Temps de travail effectif : 30'</t>
  </si>
  <si>
    <t>Développement endurance. Durée : 33'
Temps de travail effectif : 18'</t>
  </si>
  <si>
    <t>Développement endurance et seuil. Durée : 1h22'50"
Temps de travail effectif : 45'50"</t>
  </si>
  <si>
    <t>Bloc</t>
  </si>
  <si>
    <t>40"</t>
  </si>
  <si>
    <t>0'40</t>
  </si>
  <si>
    <t>20"</t>
  </si>
  <si>
    <t>5'</t>
  </si>
  <si>
    <t>2'20</t>
  </si>
  <si>
    <t>5'40</t>
  </si>
  <si>
    <t>6'40</t>
  </si>
  <si>
    <t>7'40</t>
  </si>
  <si>
    <t>11'40</t>
  </si>
  <si>
    <t>12'40</t>
  </si>
  <si>
    <t>30"</t>
  </si>
  <si>
    <t>15'30</t>
  </si>
  <si>
    <t>16'30</t>
  </si>
  <si>
    <t>17'30</t>
  </si>
  <si>
    <t>20'30</t>
  </si>
  <si>
    <t>21'30</t>
  </si>
  <si>
    <t>22'30</t>
  </si>
  <si>
    <t>25'30</t>
  </si>
  <si>
    <t>26'30</t>
  </si>
  <si>
    <t>21'</t>
  </si>
  <si>
    <t>25'</t>
  </si>
  <si>
    <t>30'20</t>
  </si>
  <si>
    <t>31'20</t>
  </si>
  <si>
    <t>32'20</t>
  </si>
  <si>
    <t>35'20</t>
  </si>
  <si>
    <t>36'20</t>
  </si>
  <si>
    <t>37'20</t>
  </si>
  <si>
    <t>40'20</t>
  </si>
  <si>
    <t>41'20</t>
  </si>
  <si>
    <t>42'20</t>
  </si>
  <si>
    <t>35"</t>
  </si>
  <si>
    <t>36'</t>
  </si>
  <si>
    <t>40'</t>
  </si>
  <si>
    <t>42'</t>
  </si>
  <si>
    <t>Ultime. Développement VO2max. Durée : 42'20". 
Temps de travail effectif : 13'30'"</t>
  </si>
  <si>
    <t>Séance Fétiche n°6</t>
  </si>
  <si>
    <t>3'40</t>
  </si>
  <si>
    <t>8'</t>
  </si>
  <si>
    <t>13'</t>
  </si>
  <si>
    <t>19'</t>
  </si>
  <si>
    <t>3'20</t>
  </si>
  <si>
    <t>44'</t>
  </si>
  <si>
    <t>46'</t>
  </si>
  <si>
    <t>51'</t>
  </si>
  <si>
    <t>52'</t>
  </si>
  <si>
    <t>53'</t>
  </si>
  <si>
    <t>53'20</t>
  </si>
  <si>
    <t>8'40</t>
  </si>
  <si>
    <t>13'40</t>
  </si>
  <si>
    <t>14'40</t>
  </si>
  <si>
    <t>15'40</t>
  </si>
  <si>
    <t>16'40</t>
  </si>
  <si>
    <t>23'30</t>
  </si>
  <si>
    <t>31'30</t>
  </si>
  <si>
    <t>32'30</t>
  </si>
  <si>
    <t>33'30</t>
  </si>
  <si>
    <t>38'20</t>
  </si>
  <si>
    <t>39'20</t>
  </si>
  <si>
    <t>44'20</t>
  </si>
  <si>
    <t>45'20</t>
  </si>
  <si>
    <t>46'20</t>
  </si>
  <si>
    <t>47'20</t>
  </si>
  <si>
    <t>50'20</t>
  </si>
  <si>
    <t>51'20</t>
  </si>
  <si>
    <t>52'20</t>
  </si>
  <si>
    <t>Ultime. Développement VO2max. Durée : 53'20". 
Temps de travail effectif : 18'</t>
  </si>
  <si>
    <t>25"</t>
  </si>
  <si>
    <t>15"</t>
  </si>
  <si>
    <t>10"</t>
  </si>
  <si>
    <t>45'10</t>
  </si>
  <si>
    <t>1'20</t>
  </si>
  <si>
    <t>2'25</t>
  </si>
  <si>
    <t>23'</t>
  </si>
  <si>
    <t>2'35</t>
  </si>
  <si>
    <t>2'45</t>
  </si>
  <si>
    <t>50"</t>
  </si>
  <si>
    <t>4'40</t>
  </si>
  <si>
    <t>9'35</t>
  </si>
  <si>
    <t>10'35</t>
  </si>
  <si>
    <t>11'35</t>
  </si>
  <si>
    <t>12'35</t>
  </si>
  <si>
    <t>13'35</t>
  </si>
  <si>
    <t>14'35</t>
  </si>
  <si>
    <t>15'35</t>
  </si>
  <si>
    <t>26'25</t>
  </si>
  <si>
    <t>27'25</t>
  </si>
  <si>
    <t>28'25</t>
  </si>
  <si>
    <t>29'25</t>
  </si>
  <si>
    <t>30'25</t>
  </si>
  <si>
    <t>33'20</t>
  </si>
  <si>
    <t>34'20</t>
  </si>
  <si>
    <t>40'15</t>
  </si>
  <si>
    <t>41'15</t>
  </si>
  <si>
    <t>44'10</t>
  </si>
  <si>
    <t>Séance Fétiche n°8</t>
  </si>
  <si>
    <t>Ultime +. Développement VO2max + capacité anaérobie. 
Durée : 45'10". Temps de travail effectif : 16'55"</t>
  </si>
  <si>
    <t>55"</t>
  </si>
  <si>
    <t>5"</t>
  </si>
  <si>
    <t>0'55</t>
  </si>
  <si>
    <t>1'50</t>
  </si>
  <si>
    <t>4'35</t>
  </si>
  <si>
    <t>5'30</t>
  </si>
  <si>
    <t>6'25</t>
  </si>
  <si>
    <t>6'30</t>
  </si>
  <si>
    <t>6'50</t>
  </si>
  <si>
    <t>7'15</t>
  </si>
  <si>
    <t>7'30</t>
  </si>
  <si>
    <t>8'30</t>
  </si>
  <si>
    <t>8'05</t>
  </si>
  <si>
    <t>9'20</t>
  </si>
  <si>
    <t>11'30</t>
  </si>
  <si>
    <t>12'30</t>
  </si>
  <si>
    <t>11'50</t>
  </si>
  <si>
    <t>12'10</t>
  </si>
  <si>
    <t>13'15</t>
  </si>
  <si>
    <t>13'30</t>
  </si>
  <si>
    <t>14'30</t>
  </si>
  <si>
    <t>14'45</t>
  </si>
  <si>
    <t>16'20</t>
  </si>
  <si>
    <t>Séance Fétiche n°9</t>
  </si>
  <si>
    <t>Horloge. Développement VO2max + capacité anaérobie. 
Durée : 17'. Temps de travail effectif : 11'</t>
  </si>
  <si>
    <t>0'10</t>
  </si>
  <si>
    <t>62'20</t>
  </si>
  <si>
    <t>2'10</t>
  </si>
  <si>
    <t>4'25</t>
  </si>
  <si>
    <t>4'45</t>
  </si>
  <si>
    <t>6'45</t>
  </si>
  <si>
    <t>7'10</t>
  </si>
  <si>
    <t>9'10</t>
  </si>
  <si>
    <t>12'05</t>
  </si>
  <si>
    <t>14'05</t>
  </si>
  <si>
    <t>14'25</t>
  </si>
  <si>
    <t>16'25</t>
  </si>
  <si>
    <t>19'40</t>
  </si>
  <si>
    <t>19'55</t>
  </si>
  <si>
    <t>21'55</t>
  </si>
  <si>
    <t>22'15</t>
  </si>
  <si>
    <t>24'15</t>
  </si>
  <si>
    <t>24'40</t>
  </si>
  <si>
    <t>26'40</t>
  </si>
  <si>
    <t>27'10</t>
  </si>
  <si>
    <t>29'10</t>
  </si>
  <si>
    <t>29'35</t>
  </si>
  <si>
    <t>31'35</t>
  </si>
  <si>
    <t>31'55</t>
  </si>
  <si>
    <t>33'55</t>
  </si>
  <si>
    <t>34'10</t>
  </si>
  <si>
    <t>37'10</t>
  </si>
  <si>
    <t>39'30</t>
  </si>
  <si>
    <t>39'55</t>
  </si>
  <si>
    <t>41'55</t>
  </si>
  <si>
    <t>42'25</t>
  </si>
  <si>
    <t>44'25</t>
  </si>
  <si>
    <t>44'50</t>
  </si>
  <si>
    <t>46'50</t>
  </si>
  <si>
    <t>47'10</t>
  </si>
  <si>
    <t>49'10</t>
  </si>
  <si>
    <t>49'25</t>
  </si>
  <si>
    <t>52'50</t>
  </si>
  <si>
    <t>54'50</t>
  </si>
  <si>
    <t>55'20</t>
  </si>
  <si>
    <t>57'20</t>
  </si>
  <si>
    <t>57'45</t>
  </si>
  <si>
    <t>59'45</t>
  </si>
  <si>
    <t>60'05</t>
  </si>
  <si>
    <t>62'05</t>
  </si>
  <si>
    <t>Séance Fétiche n°11</t>
  </si>
  <si>
    <t>Variété de sprints. Développement VO2max + capacité anaérobie. 
Durée : 1h02'20". Temps de travail effectif : 9'20"</t>
  </si>
  <si>
    <t>Wingate</t>
  </si>
  <si>
    <t>2'15</t>
  </si>
  <si>
    <t>3'45</t>
  </si>
  <si>
    <t>0'30</t>
  </si>
  <si>
    <t>5'45</t>
  </si>
  <si>
    <t>8'15</t>
  </si>
  <si>
    <t>24'30</t>
  </si>
  <si>
    <t>28'45</t>
  </si>
  <si>
    <t>33'15</t>
  </si>
  <si>
    <t>Sprint n°</t>
  </si>
  <si>
    <t>Séance Fétiche n°12</t>
  </si>
  <si>
    <t>Sprints 30". Développement VO2max + capacité anaérobie. 
Durée : 33'45". Temps de travail effectif : 5'</t>
  </si>
  <si>
    <t>Séance Fétiche n°13</t>
  </si>
  <si>
    <t>Sprints 20". Développement VO2max + capacité anaérobie. 
Durée : 32'05". Temps de travail effectif : 3'20"</t>
  </si>
  <si>
    <t>0'20</t>
  </si>
  <si>
    <t>4'55</t>
  </si>
  <si>
    <t>10'50</t>
  </si>
  <si>
    <t>11'10</t>
  </si>
  <si>
    <t>14'10</t>
  </si>
  <si>
    <t>19'50</t>
  </si>
  <si>
    <t>23'40</t>
  </si>
  <si>
    <t>27'45</t>
  </si>
  <si>
    <t>31'45</t>
  </si>
  <si>
    <t>32'05</t>
  </si>
  <si>
    <t>Séance Fétiche n°14</t>
  </si>
  <si>
    <t>Sprints de 10 à 30". Développement VO2max + capacité anaérobie. 
Durée : 37'10". Temps de travail effectif : 4'20"</t>
  </si>
  <si>
    <t>4'30</t>
  </si>
  <si>
    <t>2'50</t>
  </si>
  <si>
    <t>17'20</t>
  </si>
  <si>
    <t>26'20</t>
  </si>
  <si>
    <t>Séance Fétiche n°15</t>
  </si>
  <si>
    <t>Répétitions de 20". Développement VO2max + capacité anaérobie. 
Durée : 27'56". Temps de travail effectif : 9'20"</t>
  </si>
  <si>
    <t>29"</t>
  </si>
  <si>
    <t>32"</t>
  </si>
  <si>
    <t>34"</t>
  </si>
  <si>
    <t>36"</t>
  </si>
  <si>
    <t>37"</t>
  </si>
  <si>
    <t>38"</t>
  </si>
  <si>
    <t>1'25</t>
  </si>
  <si>
    <t>2'14</t>
  </si>
  <si>
    <t>2'34</t>
  </si>
  <si>
    <t>3'06</t>
  </si>
  <si>
    <t>3'26</t>
  </si>
  <si>
    <t>5'51</t>
  </si>
  <si>
    <t>6'11</t>
  </si>
  <si>
    <t>6'48</t>
  </si>
  <si>
    <t>7'08</t>
  </si>
  <si>
    <t>7'46</t>
  </si>
  <si>
    <t>8'06</t>
  </si>
  <si>
    <t>10'06</t>
  </si>
  <si>
    <t>10'26</t>
  </si>
  <si>
    <t>10'46</t>
  </si>
  <si>
    <t>11'06</t>
  </si>
  <si>
    <t>11'31</t>
  </si>
  <si>
    <t>11'51</t>
  </si>
  <si>
    <t>13'12</t>
  </si>
  <si>
    <t>13'32</t>
  </si>
  <si>
    <t>14'06</t>
  </si>
  <si>
    <t>14'26</t>
  </si>
  <si>
    <t>15'01</t>
  </si>
  <si>
    <t>15'21</t>
  </si>
  <si>
    <t>15'57</t>
  </si>
  <si>
    <t>16'17</t>
  </si>
  <si>
    <t>18'32</t>
  </si>
  <si>
    <t>18'52</t>
  </si>
  <si>
    <t>19'12</t>
  </si>
  <si>
    <t>19'32</t>
  </si>
  <si>
    <t>19'57</t>
  </si>
  <si>
    <t>20'17</t>
  </si>
  <si>
    <t>20'46</t>
  </si>
  <si>
    <t>21'06</t>
  </si>
  <si>
    <t>21'38</t>
  </si>
  <si>
    <t>21'58</t>
  </si>
  <si>
    <t>22"32</t>
  </si>
  <si>
    <t>22'52</t>
  </si>
  <si>
    <t>25'22</t>
  </si>
  <si>
    <t>25'42</t>
  </si>
  <si>
    <t>26'02</t>
  </si>
  <si>
    <t>26'22</t>
  </si>
  <si>
    <t>26'47</t>
  </si>
  <si>
    <t>27'07</t>
  </si>
  <si>
    <t>27'36</t>
  </si>
  <si>
    <t>27'56</t>
  </si>
  <si>
    <t>1'30</t>
  </si>
  <si>
    <t>10'25</t>
  </si>
  <si>
    <t>11'25</t>
  </si>
  <si>
    <t>12'25</t>
  </si>
  <si>
    <t>13'25</t>
  </si>
  <si>
    <t>15'25</t>
  </si>
  <si>
    <t>17'25</t>
  </si>
  <si>
    <t>21'20</t>
  </si>
  <si>
    <t>22'20</t>
  </si>
  <si>
    <t>24'20</t>
  </si>
  <si>
    <t>25'20</t>
  </si>
  <si>
    <t>31'15</t>
  </si>
  <si>
    <t>32'15</t>
  </si>
  <si>
    <t>34'15</t>
  </si>
  <si>
    <t>Séance Ultime++</t>
  </si>
  <si>
    <t>Développement VO2max + capacité anaérobie. 
Durée : 35'15". Temps de travail effectif : 11'40"</t>
  </si>
  <si>
    <t>24"</t>
  </si>
  <si>
    <t>27"</t>
  </si>
  <si>
    <t>31"</t>
  </si>
  <si>
    <t>33"</t>
  </si>
  <si>
    <t>0'15</t>
  </si>
  <si>
    <t>1'05</t>
  </si>
  <si>
    <t>1'44</t>
  </si>
  <si>
    <t>1'59</t>
  </si>
  <si>
    <t>2'26</t>
  </si>
  <si>
    <t>2'41</t>
  </si>
  <si>
    <t>3'10</t>
  </si>
  <si>
    <t>3'25</t>
  </si>
  <si>
    <t>3'55</t>
  </si>
  <si>
    <t>4'10</t>
  </si>
  <si>
    <t>4'41</t>
  </si>
  <si>
    <t>4'56</t>
  </si>
  <si>
    <t>5'28</t>
  </si>
  <si>
    <t>5'43</t>
  </si>
  <si>
    <t>6'16</t>
  </si>
  <si>
    <t>6'31</t>
  </si>
  <si>
    <t>8'31</t>
  </si>
  <si>
    <t>8'46</t>
  </si>
  <si>
    <t>9'01</t>
  </si>
  <si>
    <t>9'16</t>
  </si>
  <si>
    <t>9'36</t>
  </si>
  <si>
    <t>9'51</t>
  </si>
  <si>
    <t>10'15</t>
  </si>
  <si>
    <t>10'57</t>
  </si>
  <si>
    <t>11'12</t>
  </si>
  <si>
    <t>11'41</t>
  </si>
  <si>
    <t>11'56</t>
  </si>
  <si>
    <t>12'26</t>
  </si>
  <si>
    <t>12'41</t>
  </si>
  <si>
    <t>13'27</t>
  </si>
  <si>
    <t>15'42</t>
  </si>
  <si>
    <t>16'12</t>
  </si>
  <si>
    <t>16'27</t>
  </si>
  <si>
    <t>16'47</t>
  </si>
  <si>
    <t>17'02</t>
  </si>
  <si>
    <t>17'26</t>
  </si>
  <si>
    <t>17'41</t>
  </si>
  <si>
    <t>18'08</t>
  </si>
  <si>
    <t>18'23</t>
  </si>
  <si>
    <t>19'07</t>
  </si>
  <si>
    <t>21'37</t>
  </si>
  <si>
    <t>21'52</t>
  </si>
  <si>
    <t>22'07</t>
  </si>
  <si>
    <t>22'22</t>
  </si>
  <si>
    <t>22'42</t>
  </si>
  <si>
    <t>22'57</t>
  </si>
  <si>
    <t>23'21</t>
  </si>
  <si>
    <t>23'36</t>
  </si>
  <si>
    <t>Répétitions de 15". Développement VO2max + capacité anaérobie. 
Durée : 23'36". Temps de travail effectif : 7'</t>
  </si>
  <si>
    <t>19"</t>
  </si>
  <si>
    <t>22"</t>
  </si>
  <si>
    <t>26"</t>
  </si>
  <si>
    <t>28"</t>
  </si>
  <si>
    <t>1'14</t>
  </si>
  <si>
    <t>1'24</t>
  </si>
  <si>
    <t>1'46</t>
  </si>
  <si>
    <t>1'56</t>
  </si>
  <si>
    <t>2'55</t>
  </si>
  <si>
    <t>3'05</t>
  </si>
  <si>
    <t>3'31</t>
  </si>
  <si>
    <t>3'41</t>
  </si>
  <si>
    <t>4'08</t>
  </si>
  <si>
    <t>4'18</t>
  </si>
  <si>
    <t>4'46</t>
  </si>
  <si>
    <t>6'56</t>
  </si>
  <si>
    <t>7'06</t>
  </si>
  <si>
    <t>7'16</t>
  </si>
  <si>
    <t>7'26</t>
  </si>
  <si>
    <t>7'41</t>
  </si>
  <si>
    <t>7'51</t>
  </si>
  <si>
    <t>8'10</t>
  </si>
  <si>
    <t>8'20</t>
  </si>
  <si>
    <t>8'42</t>
  </si>
  <si>
    <t>8'52</t>
  </si>
  <si>
    <t>9'26</t>
  </si>
  <si>
    <t>10'01</t>
  </si>
  <si>
    <t>10'27</t>
  </si>
  <si>
    <t>10'37</t>
  </si>
  <si>
    <t>12'52</t>
  </si>
  <si>
    <t>13'02</t>
  </si>
  <si>
    <t>13'22</t>
  </si>
  <si>
    <t>13'37</t>
  </si>
  <si>
    <t>13'47</t>
  </si>
  <si>
    <t>14'16</t>
  </si>
  <si>
    <t>14'38</t>
  </si>
  <si>
    <t>14'48</t>
  </si>
  <si>
    <t>15'12</t>
  </si>
  <si>
    <t>15'22</t>
  </si>
  <si>
    <t>17'52</t>
  </si>
  <si>
    <t>18'02</t>
  </si>
  <si>
    <t>18'12</t>
  </si>
  <si>
    <t>18'22</t>
  </si>
  <si>
    <t>18'37</t>
  </si>
  <si>
    <t>18'47</t>
  </si>
  <si>
    <t>19'06</t>
  </si>
  <si>
    <t>19'16</t>
  </si>
  <si>
    <t>Séance Fétiche n°10</t>
  </si>
  <si>
    <t>Le cadran. Développement VO2max + capacité anaérobie. 
Durée : 45'10". Temps de travail effectif : 16'55"</t>
  </si>
  <si>
    <t>21'25</t>
  </si>
  <si>
    <t>22'25</t>
  </si>
  <si>
    <t>22"55</t>
  </si>
  <si>
    <t>23'50</t>
  </si>
  <si>
    <t>24'50</t>
  </si>
  <si>
    <t>25'45</t>
  </si>
  <si>
    <t>26'15</t>
  </si>
  <si>
    <t>27'40</t>
  </si>
  <si>
    <t>28'15</t>
  </si>
  <si>
    <t>29'30</t>
  </si>
  <si>
    <t>29'50</t>
  </si>
  <si>
    <t>30'30</t>
  </si>
  <si>
    <t>30'50</t>
  </si>
  <si>
    <t>32'25</t>
  </si>
  <si>
    <t>32'55</t>
  </si>
  <si>
    <t>33'25</t>
  </si>
  <si>
    <t>35'30</t>
  </si>
  <si>
    <t>36'30</t>
  </si>
  <si>
    <t>38'30</t>
  </si>
  <si>
    <t>40'35</t>
  </si>
  <si>
    <t>41'35</t>
  </si>
  <si>
    <t>42'35</t>
  </si>
  <si>
    <t>43'35</t>
  </si>
  <si>
    <t>44'35</t>
  </si>
  <si>
    <t>45'40</t>
  </si>
  <si>
    <t>46'40</t>
  </si>
  <si>
    <t>47'40</t>
  </si>
  <si>
    <t>48'40</t>
  </si>
  <si>
    <t>49'</t>
  </si>
  <si>
    <t>49'45</t>
  </si>
  <si>
    <t>51'45</t>
  </si>
  <si>
    <t>54'</t>
  </si>
  <si>
    <t>53'50</t>
  </si>
  <si>
    <t>Le cadran. Développement endurance et VO2max. 
Durée : 54'55". Temps de travail effectif : 35'30"</t>
  </si>
  <si>
    <t>Gimenez</t>
  </si>
  <si>
    <t>Développement Seuil et VO2max
Temps de travail effectif : 18'</t>
  </si>
  <si>
    <t>Accordéon</t>
  </si>
  <si>
    <t>3'35</t>
  </si>
  <si>
    <t>5'35</t>
  </si>
  <si>
    <t>15'20</t>
  </si>
  <si>
    <t>18'20</t>
  </si>
  <si>
    <t>19'20</t>
  </si>
  <si>
    <t>23'15</t>
  </si>
  <si>
    <t>25'15</t>
  </si>
  <si>
    <t>27'15</t>
  </si>
  <si>
    <t>28'20</t>
  </si>
  <si>
    <t>29'20</t>
  </si>
  <si>
    <t>34'25</t>
  </si>
  <si>
    <t>35'25</t>
  </si>
  <si>
    <t>36'25</t>
  </si>
  <si>
    <t>37'25</t>
  </si>
  <si>
    <t>38'25</t>
  </si>
  <si>
    <t>40'30</t>
  </si>
  <si>
    <t>41'30</t>
  </si>
  <si>
    <t>42'30</t>
  </si>
  <si>
    <t>45'35</t>
  </si>
  <si>
    <t>48'45</t>
  </si>
  <si>
    <t>Accordéon. Temps total 49' dont 21'35 de travail effectif</t>
  </si>
  <si>
    <t>23'25</t>
  </si>
  <si>
    <t>24'25</t>
  </si>
  <si>
    <t>25'25</t>
  </si>
  <si>
    <t>30'35</t>
  </si>
  <si>
    <t>32'35</t>
  </si>
  <si>
    <t>34'40</t>
  </si>
  <si>
    <t>35'45</t>
  </si>
  <si>
    <t>Accordéon. Temps total : 35'45" dont 17'50 de travail effectif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</si>
</sst>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Up"/>
    </fill>
    <fill>
      <patternFill patternType="lightUp">
        <bgColor theme="0"/>
      </patternFill>
    </fill>
  </fills>
  <borders count="68">
    <border>
      <left/>
      <right/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indexed="64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n">
        <color indexed="64"/>
      </top>
      <bottom/>
      <diagonal/>
    </border>
    <border>
      <left style="thick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 style="medium">
        <color auto="1"/>
      </top>
      <bottom/>
      <diagonal/>
    </border>
    <border>
      <left style="thick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indexed="64"/>
      </bottom>
      <diagonal/>
    </border>
    <border>
      <left style="hair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0" fontId="0" fillId="6" borderId="67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workbookViewId="0">
      <selection activeCell="P25" sqref="P25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74</v>
      </c>
      <c r="B1" s="130"/>
      <c r="C1" s="131" t="s">
        <v>160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415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32" t="s">
        <v>1</v>
      </c>
      <c r="C5" s="133" t="s">
        <v>2</v>
      </c>
      <c r="D5" s="133"/>
      <c r="E5" s="32" t="s">
        <v>4</v>
      </c>
      <c r="F5" s="32" t="s">
        <v>3</v>
      </c>
      <c r="G5" s="33" t="s">
        <v>4</v>
      </c>
    </row>
    <row r="6" spans="1:7" x14ac:dyDescent="0.3">
      <c r="A6" s="134">
        <v>1</v>
      </c>
      <c r="B6" s="13" t="s">
        <v>15</v>
      </c>
      <c r="C6" s="14">
        <f>0.8*$B$3</f>
        <v>332</v>
      </c>
      <c r="D6" s="15">
        <f>0.85*$B$3</f>
        <v>352.75</v>
      </c>
      <c r="E6" s="13" t="s">
        <v>15</v>
      </c>
      <c r="F6" s="13" t="s">
        <v>7</v>
      </c>
      <c r="G6" s="16" t="s">
        <v>76</v>
      </c>
    </row>
    <row r="7" spans="1:7" x14ac:dyDescent="0.3">
      <c r="A7" s="135"/>
      <c r="B7" s="4" t="s">
        <v>15</v>
      </c>
      <c r="C7" s="14">
        <f t="shared" ref="C7:C8" si="0">0.8*$B$3</f>
        <v>332</v>
      </c>
      <c r="D7" s="15">
        <f t="shared" ref="D7:D8" si="1">0.85*$B$3</f>
        <v>352.75</v>
      </c>
      <c r="E7" s="4" t="s">
        <v>77</v>
      </c>
      <c r="F7" s="4" t="s">
        <v>75</v>
      </c>
      <c r="G7" s="7" t="s">
        <v>79</v>
      </c>
    </row>
    <row r="8" spans="1:7" x14ac:dyDescent="0.3">
      <c r="A8" s="135"/>
      <c r="B8" s="4" t="s">
        <v>15</v>
      </c>
      <c r="C8" s="14">
        <f t="shared" si="0"/>
        <v>332</v>
      </c>
      <c r="D8" s="15">
        <f t="shared" si="1"/>
        <v>352.75</v>
      </c>
      <c r="E8" s="4" t="s">
        <v>80</v>
      </c>
      <c r="F8" s="4" t="s">
        <v>15</v>
      </c>
      <c r="G8" s="7" t="s">
        <v>81</v>
      </c>
    </row>
    <row r="9" spans="1:7" x14ac:dyDescent="0.3">
      <c r="A9" s="136">
        <v>2</v>
      </c>
      <c r="B9" s="21" t="s">
        <v>75</v>
      </c>
      <c r="C9" s="34">
        <f>0.85*$B$3</f>
        <v>352.75</v>
      </c>
      <c r="D9" s="35">
        <f>0.9*$B$3</f>
        <v>373.5</v>
      </c>
      <c r="E9" s="21" t="s">
        <v>82</v>
      </c>
      <c r="F9" s="21" t="s">
        <v>7</v>
      </c>
      <c r="G9" s="24" t="s">
        <v>83</v>
      </c>
    </row>
    <row r="10" spans="1:7" x14ac:dyDescent="0.3">
      <c r="A10" s="135"/>
      <c r="B10" s="4" t="s">
        <v>75</v>
      </c>
      <c r="C10" s="5">
        <f t="shared" ref="C10:C11" si="2">0.85*$B$3</f>
        <v>352.75</v>
      </c>
      <c r="D10" s="6">
        <f t="shared" ref="D10:D11" si="3">0.9*$B$3</f>
        <v>373.5</v>
      </c>
      <c r="E10" s="4" t="s">
        <v>84</v>
      </c>
      <c r="F10" s="4" t="s">
        <v>75</v>
      </c>
      <c r="G10" s="7" t="s">
        <v>85</v>
      </c>
    </row>
    <row r="11" spans="1:7" x14ac:dyDescent="0.3">
      <c r="A11" s="135"/>
      <c r="B11" s="4" t="s">
        <v>75</v>
      </c>
      <c r="C11" s="14">
        <f t="shared" si="2"/>
        <v>352.75</v>
      </c>
      <c r="D11" s="15">
        <f t="shared" si="3"/>
        <v>373.5</v>
      </c>
      <c r="E11" s="4" t="s">
        <v>86</v>
      </c>
      <c r="F11" s="4" t="s">
        <v>15</v>
      </c>
      <c r="G11" s="7" t="s">
        <v>87</v>
      </c>
    </row>
    <row r="12" spans="1:7" x14ac:dyDescent="0.3">
      <c r="A12" s="127">
        <v>3</v>
      </c>
      <c r="B12" s="21" t="s">
        <v>7</v>
      </c>
      <c r="C12" s="34">
        <f>0.9*$B$3</f>
        <v>373.5</v>
      </c>
      <c r="D12" s="35">
        <f>0.95*$B$3</f>
        <v>394.25</v>
      </c>
      <c r="E12" s="21" t="s">
        <v>88</v>
      </c>
      <c r="F12" s="21" t="s">
        <v>7</v>
      </c>
      <c r="G12" s="24" t="s">
        <v>89</v>
      </c>
    </row>
    <row r="13" spans="1:7" x14ac:dyDescent="0.3">
      <c r="A13" s="128"/>
      <c r="B13" s="4" t="s">
        <v>7</v>
      </c>
      <c r="C13" s="5">
        <f t="shared" ref="C13:C14" si="4">0.9*$B$3</f>
        <v>373.5</v>
      </c>
      <c r="D13" s="6">
        <f t="shared" ref="D13:D14" si="5">0.95*$B$3</f>
        <v>394.25</v>
      </c>
      <c r="E13" s="4" t="s">
        <v>90</v>
      </c>
      <c r="F13" s="4" t="s">
        <v>75</v>
      </c>
      <c r="G13" s="7" t="s">
        <v>91</v>
      </c>
    </row>
    <row r="14" spans="1:7" ht="15" thickBot="1" x14ac:dyDescent="0.35">
      <c r="A14" s="129"/>
      <c r="B14" s="8" t="s">
        <v>7</v>
      </c>
      <c r="C14" s="36">
        <f t="shared" si="4"/>
        <v>373.5</v>
      </c>
      <c r="D14" s="37">
        <f t="shared" si="5"/>
        <v>394.25</v>
      </c>
      <c r="E14" s="8" t="s">
        <v>92</v>
      </c>
      <c r="F14" s="11"/>
      <c r="G14" s="12"/>
    </row>
    <row r="15" spans="1:7" ht="15" thickTop="1" x14ac:dyDescent="0.3"/>
  </sheetData>
  <mergeCells count="6">
    <mergeCell ref="A12:A14"/>
    <mergeCell ref="A1:B1"/>
    <mergeCell ref="C1:G1"/>
    <mergeCell ref="C5:D5"/>
    <mergeCell ref="A6:A8"/>
    <mergeCell ref="A9:A11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2DEE-5EBE-47E2-B733-C02C1C211D5C}">
  <dimension ref="A1:Q74"/>
  <sheetViews>
    <sheetView topLeftCell="A37" workbookViewId="0">
      <selection activeCell="D65" sqref="D65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17" ht="40.049999999999997" customHeight="1" x14ac:dyDescent="0.3">
      <c r="A1" s="130" t="s">
        <v>530</v>
      </c>
      <c r="B1" s="130"/>
      <c r="C1" s="131" t="s">
        <v>565</v>
      </c>
      <c r="D1" s="132"/>
      <c r="E1" s="132"/>
      <c r="F1" s="132"/>
      <c r="G1" s="132"/>
      <c r="K1" s="130" t="s">
        <v>530</v>
      </c>
      <c r="L1" s="130"/>
      <c r="M1" s="131" t="s">
        <v>531</v>
      </c>
      <c r="N1" s="132"/>
      <c r="O1" s="132"/>
      <c r="P1" s="132"/>
      <c r="Q1" s="132"/>
    </row>
    <row r="2" spans="1:17" ht="6" customHeight="1" thickBot="1" x14ac:dyDescent="0.35"/>
    <row r="3" spans="1:17" ht="19.95" customHeight="1" thickTop="1" thickBot="1" x14ac:dyDescent="0.35">
      <c r="A3" s="25" t="s">
        <v>66</v>
      </c>
      <c r="B3" s="26">
        <v>400</v>
      </c>
      <c r="C3" s="26"/>
      <c r="D3" s="26"/>
      <c r="E3" s="27" t="s">
        <v>67</v>
      </c>
      <c r="F3" s="26">
        <v>230</v>
      </c>
      <c r="G3" s="28"/>
      <c r="K3" s="25" t="s">
        <v>66</v>
      </c>
      <c r="L3" s="26">
        <v>300</v>
      </c>
      <c r="M3" s="26"/>
      <c r="N3" s="26"/>
      <c r="O3" s="27" t="s">
        <v>67</v>
      </c>
      <c r="P3" s="26">
        <v>230</v>
      </c>
      <c r="Q3" s="28"/>
    </row>
    <row r="4" spans="1:17" ht="6" customHeight="1" thickTop="1" thickBot="1" x14ac:dyDescent="0.35"/>
    <row r="5" spans="1:17" s="3" customFormat="1" ht="19.95" customHeight="1" thickTop="1" thickBot="1" x14ac:dyDescent="0.35">
      <c r="A5" s="30" t="s">
        <v>0</v>
      </c>
      <c r="B5" s="90" t="s">
        <v>1</v>
      </c>
      <c r="C5" s="133" t="s">
        <v>2</v>
      </c>
      <c r="D5" s="133"/>
      <c r="E5" s="90" t="s">
        <v>4</v>
      </c>
      <c r="F5" s="90" t="s">
        <v>3</v>
      </c>
      <c r="G5" s="33" t="s">
        <v>4</v>
      </c>
      <c r="K5" s="30" t="s">
        <v>0</v>
      </c>
      <c r="L5" s="90" t="s">
        <v>1</v>
      </c>
      <c r="M5" s="133" t="s">
        <v>2</v>
      </c>
      <c r="N5" s="133"/>
      <c r="O5" s="90" t="s">
        <v>4</v>
      </c>
      <c r="P5" s="90" t="s">
        <v>3</v>
      </c>
      <c r="Q5" s="33" t="s">
        <v>4</v>
      </c>
    </row>
    <row r="6" spans="1:17" x14ac:dyDescent="0.3">
      <c r="A6" s="91">
        <v>1</v>
      </c>
      <c r="B6" s="13" t="s">
        <v>259</v>
      </c>
      <c r="C6" s="14">
        <f>0.7*B3</f>
        <v>280</v>
      </c>
      <c r="D6" s="15">
        <f>0.75*B3</f>
        <v>300</v>
      </c>
      <c r="E6" s="13" t="s">
        <v>261</v>
      </c>
      <c r="F6" s="13" t="s">
        <v>260</v>
      </c>
      <c r="G6" s="16" t="s">
        <v>7</v>
      </c>
      <c r="K6" s="91">
        <v>1</v>
      </c>
      <c r="L6" s="13" t="s">
        <v>259</v>
      </c>
      <c r="M6" s="14">
        <v>0.7</v>
      </c>
      <c r="N6" s="15">
        <v>0.75</v>
      </c>
      <c r="O6" s="13" t="s">
        <v>261</v>
      </c>
      <c r="P6" s="13" t="s">
        <v>260</v>
      </c>
      <c r="Q6" s="16" t="s">
        <v>7</v>
      </c>
    </row>
    <row r="7" spans="1:17" x14ac:dyDescent="0.3">
      <c r="A7" s="136">
        <v>2</v>
      </c>
      <c r="B7" s="21" t="s">
        <v>238</v>
      </c>
      <c r="C7" s="22">
        <f>0.74*$B$3</f>
        <v>296</v>
      </c>
      <c r="D7" s="23">
        <f>0.78*$B$3</f>
        <v>312</v>
      </c>
      <c r="E7" s="21" t="s">
        <v>262</v>
      </c>
      <c r="F7" s="21" t="s">
        <v>231</v>
      </c>
      <c r="G7" s="24" t="s">
        <v>75</v>
      </c>
      <c r="K7" s="136">
        <v>2</v>
      </c>
      <c r="L7" s="69" t="s">
        <v>238</v>
      </c>
      <c r="M7" s="34">
        <v>0.74</v>
      </c>
      <c r="N7" s="35">
        <v>0.78</v>
      </c>
      <c r="O7" s="69" t="s">
        <v>262</v>
      </c>
      <c r="P7" s="69" t="s">
        <v>231</v>
      </c>
      <c r="Q7" s="70" t="s">
        <v>75</v>
      </c>
    </row>
    <row r="8" spans="1:17" x14ac:dyDescent="0.3">
      <c r="A8" s="135"/>
      <c r="B8" s="13" t="s">
        <v>238</v>
      </c>
      <c r="C8" s="45">
        <f>0.74*$B$3</f>
        <v>296</v>
      </c>
      <c r="D8" s="46">
        <f>0.78*$B$3</f>
        <v>312</v>
      </c>
      <c r="E8" s="13" t="s">
        <v>358</v>
      </c>
      <c r="F8" s="13" t="s">
        <v>231</v>
      </c>
      <c r="G8" s="16" t="s">
        <v>15</v>
      </c>
      <c r="K8" s="135"/>
      <c r="L8" s="4" t="s">
        <v>238</v>
      </c>
      <c r="M8" s="5"/>
      <c r="N8" s="6"/>
      <c r="O8" s="4" t="s">
        <v>358</v>
      </c>
      <c r="P8" s="4" t="s">
        <v>231</v>
      </c>
      <c r="Q8" s="7" t="s">
        <v>15</v>
      </c>
    </row>
    <row r="9" spans="1:17" x14ac:dyDescent="0.3">
      <c r="A9" s="136">
        <v>3</v>
      </c>
      <c r="B9" s="69" t="s">
        <v>113</v>
      </c>
      <c r="C9" s="34">
        <f>0.78*$B$3</f>
        <v>312</v>
      </c>
      <c r="D9" s="35">
        <f>0.82*$B$3</f>
        <v>328</v>
      </c>
      <c r="E9" s="69" t="s">
        <v>333</v>
      </c>
      <c r="F9" s="69" t="s">
        <v>230</v>
      </c>
      <c r="G9" s="70" t="s">
        <v>76</v>
      </c>
      <c r="K9" s="136">
        <v>3</v>
      </c>
      <c r="L9" s="69" t="s">
        <v>113</v>
      </c>
      <c r="M9" s="34">
        <v>0.78</v>
      </c>
      <c r="N9" s="35">
        <v>0.82</v>
      </c>
      <c r="O9" s="69" t="s">
        <v>333</v>
      </c>
      <c r="P9" s="69" t="s">
        <v>230</v>
      </c>
      <c r="Q9" s="70" t="s">
        <v>76</v>
      </c>
    </row>
    <row r="10" spans="1:17" x14ac:dyDescent="0.3">
      <c r="A10" s="135"/>
      <c r="B10" s="4" t="s">
        <v>113</v>
      </c>
      <c r="C10" s="5">
        <f t="shared" ref="C10:C11" si="0">0.78*$B$3</f>
        <v>312</v>
      </c>
      <c r="D10" s="6">
        <f t="shared" ref="D10:D11" si="1">0.82*$B$3</f>
        <v>328</v>
      </c>
      <c r="E10" s="4" t="s">
        <v>288</v>
      </c>
      <c r="F10" s="4" t="s">
        <v>230</v>
      </c>
      <c r="G10" s="7" t="s">
        <v>166</v>
      </c>
      <c r="K10" s="135"/>
      <c r="L10" s="4" t="s">
        <v>113</v>
      </c>
      <c r="M10" s="5"/>
      <c r="N10" s="6"/>
      <c r="O10" s="4" t="s">
        <v>288</v>
      </c>
      <c r="P10" s="4" t="s">
        <v>230</v>
      </c>
      <c r="Q10" s="7" t="s">
        <v>166</v>
      </c>
    </row>
    <row r="11" spans="1:17" x14ac:dyDescent="0.3">
      <c r="A11" s="135"/>
      <c r="B11" s="13" t="s">
        <v>113</v>
      </c>
      <c r="C11" s="45">
        <f t="shared" si="0"/>
        <v>312</v>
      </c>
      <c r="D11" s="46">
        <f t="shared" si="1"/>
        <v>328</v>
      </c>
      <c r="E11" s="13" t="s">
        <v>335</v>
      </c>
      <c r="F11" s="66" t="s">
        <v>230</v>
      </c>
      <c r="G11" s="16" t="s">
        <v>94</v>
      </c>
      <c r="K11" s="135"/>
      <c r="L11" s="13" t="s">
        <v>113</v>
      </c>
      <c r="M11" s="14"/>
      <c r="N11" s="15"/>
      <c r="O11" s="13" t="s">
        <v>335</v>
      </c>
      <c r="P11" s="66" t="s">
        <v>230</v>
      </c>
      <c r="Q11" s="16" t="s">
        <v>94</v>
      </c>
    </row>
    <row r="12" spans="1:17" x14ac:dyDescent="0.3">
      <c r="A12" s="136">
        <v>4</v>
      </c>
      <c r="B12" s="69" t="s">
        <v>163</v>
      </c>
      <c r="C12" s="34">
        <f>0.82*$B$3</f>
        <v>328</v>
      </c>
      <c r="D12" s="35">
        <f>0.86*$B$3</f>
        <v>344</v>
      </c>
      <c r="E12" s="69" t="s">
        <v>169</v>
      </c>
      <c r="F12" s="69" t="s">
        <v>165</v>
      </c>
      <c r="G12" s="70" t="s">
        <v>77</v>
      </c>
      <c r="K12" s="136">
        <v>4</v>
      </c>
      <c r="L12" s="69" t="s">
        <v>163</v>
      </c>
      <c r="M12" s="34">
        <v>0.82</v>
      </c>
      <c r="N12" s="35">
        <v>0.86</v>
      </c>
      <c r="O12" s="69" t="s">
        <v>169</v>
      </c>
      <c r="P12" s="69" t="s">
        <v>165</v>
      </c>
      <c r="Q12" s="70" t="s">
        <v>77</v>
      </c>
    </row>
    <row r="13" spans="1:17" x14ac:dyDescent="0.3">
      <c r="A13" s="135"/>
      <c r="B13" s="4" t="s">
        <v>163</v>
      </c>
      <c r="C13" s="5">
        <f t="shared" ref="C13:C14" si="2">0.82*$B$3</f>
        <v>328</v>
      </c>
      <c r="D13" s="6">
        <f t="shared" ref="D13:D15" si="3">0.86*$B$3</f>
        <v>344</v>
      </c>
      <c r="E13" s="4" t="s">
        <v>170</v>
      </c>
      <c r="F13" s="4" t="s">
        <v>165</v>
      </c>
      <c r="G13" s="7" t="s">
        <v>200</v>
      </c>
      <c r="K13" s="135"/>
      <c r="L13" s="4" t="s">
        <v>163</v>
      </c>
      <c r="M13" s="5"/>
      <c r="N13" s="6"/>
      <c r="O13" s="4" t="s">
        <v>170</v>
      </c>
      <c r="P13" s="4" t="s">
        <v>165</v>
      </c>
      <c r="Q13" s="7" t="s">
        <v>200</v>
      </c>
    </row>
    <row r="14" spans="1:17" x14ac:dyDescent="0.3">
      <c r="A14" s="135"/>
      <c r="B14" s="4" t="s">
        <v>163</v>
      </c>
      <c r="C14" s="5">
        <f t="shared" si="2"/>
        <v>328</v>
      </c>
      <c r="D14" s="6">
        <f t="shared" si="3"/>
        <v>344</v>
      </c>
      <c r="E14" s="4" t="s">
        <v>210</v>
      </c>
      <c r="F14" s="4" t="s">
        <v>165</v>
      </c>
      <c r="G14" s="7" t="s">
        <v>79</v>
      </c>
      <c r="K14" s="135"/>
      <c r="L14" s="4" t="s">
        <v>163</v>
      </c>
      <c r="M14" s="5"/>
      <c r="N14" s="6"/>
      <c r="O14" s="4" t="s">
        <v>210</v>
      </c>
      <c r="P14" s="4" t="s">
        <v>165</v>
      </c>
      <c r="Q14" s="7" t="s">
        <v>79</v>
      </c>
    </row>
    <row r="15" spans="1:17" x14ac:dyDescent="0.3">
      <c r="A15" s="137"/>
      <c r="B15" s="47" t="s">
        <v>163</v>
      </c>
      <c r="C15" s="18">
        <f>0.82*$B$3</f>
        <v>328</v>
      </c>
      <c r="D15" s="19">
        <f t="shared" si="3"/>
        <v>344</v>
      </c>
      <c r="E15" s="47" t="s">
        <v>20</v>
      </c>
      <c r="F15" s="47" t="s">
        <v>165</v>
      </c>
      <c r="G15" s="71" t="s">
        <v>104</v>
      </c>
      <c r="K15" s="137"/>
      <c r="L15" s="47" t="s">
        <v>163</v>
      </c>
      <c r="M15" s="38"/>
      <c r="N15" s="39"/>
      <c r="O15" s="47" t="s">
        <v>20</v>
      </c>
      <c r="P15" s="47" t="s">
        <v>165</v>
      </c>
      <c r="Q15" s="71" t="s">
        <v>104</v>
      </c>
    </row>
    <row r="16" spans="1:17" x14ac:dyDescent="0.3">
      <c r="A16" s="134">
        <v>5</v>
      </c>
      <c r="B16" s="13" t="s">
        <v>193</v>
      </c>
      <c r="C16" s="14">
        <f>0.88*$B$3</f>
        <v>352</v>
      </c>
      <c r="D16" s="15">
        <f>0.92*$B$3</f>
        <v>368</v>
      </c>
      <c r="E16" s="13" t="s">
        <v>241</v>
      </c>
      <c r="F16" s="13" t="s">
        <v>229</v>
      </c>
      <c r="G16" s="16" t="s">
        <v>78</v>
      </c>
      <c r="K16" s="134">
        <v>5</v>
      </c>
      <c r="L16" s="13" t="s">
        <v>193</v>
      </c>
      <c r="M16" s="14">
        <v>0.88</v>
      </c>
      <c r="N16" s="15">
        <v>0.92</v>
      </c>
      <c r="O16" s="13" t="s">
        <v>241</v>
      </c>
      <c r="P16" s="13" t="s">
        <v>229</v>
      </c>
      <c r="Q16" s="16" t="s">
        <v>78</v>
      </c>
    </row>
    <row r="17" spans="1:17" x14ac:dyDescent="0.3">
      <c r="A17" s="135"/>
      <c r="B17" s="4" t="s">
        <v>193</v>
      </c>
      <c r="C17" s="14">
        <f t="shared" ref="C17:C20" si="4">0.88*$B$3</f>
        <v>352</v>
      </c>
      <c r="D17" s="15">
        <f t="shared" ref="D17:D20" si="5">0.92*$B$3</f>
        <v>368</v>
      </c>
      <c r="E17" s="4" t="s">
        <v>242</v>
      </c>
      <c r="F17" s="13" t="s">
        <v>229</v>
      </c>
      <c r="G17" s="7" t="s">
        <v>80</v>
      </c>
      <c r="K17" s="135"/>
      <c r="L17" s="4" t="s">
        <v>193</v>
      </c>
      <c r="M17" s="14"/>
      <c r="N17" s="15"/>
      <c r="O17" s="4" t="s">
        <v>242</v>
      </c>
      <c r="P17" s="13" t="s">
        <v>229</v>
      </c>
      <c r="Q17" s="7" t="s">
        <v>80</v>
      </c>
    </row>
    <row r="18" spans="1:17" x14ac:dyDescent="0.3">
      <c r="A18" s="135"/>
      <c r="B18" s="4" t="s">
        <v>193</v>
      </c>
      <c r="C18" s="14">
        <f t="shared" si="4"/>
        <v>352</v>
      </c>
      <c r="D18" s="15">
        <f t="shared" si="5"/>
        <v>368</v>
      </c>
      <c r="E18" s="4" t="s">
        <v>243</v>
      </c>
      <c r="F18" s="13" t="s">
        <v>229</v>
      </c>
      <c r="G18" s="7" t="s">
        <v>201</v>
      </c>
      <c r="K18" s="135"/>
      <c r="L18" s="4" t="s">
        <v>193</v>
      </c>
      <c r="M18" s="14"/>
      <c r="N18" s="15"/>
      <c r="O18" s="4" t="s">
        <v>243</v>
      </c>
      <c r="P18" s="13" t="s">
        <v>229</v>
      </c>
      <c r="Q18" s="7" t="s">
        <v>201</v>
      </c>
    </row>
    <row r="19" spans="1:17" x14ac:dyDescent="0.3">
      <c r="A19" s="135"/>
      <c r="B19" s="4" t="s">
        <v>193</v>
      </c>
      <c r="C19" s="14">
        <f t="shared" si="4"/>
        <v>352</v>
      </c>
      <c r="D19" s="15">
        <f t="shared" si="5"/>
        <v>368</v>
      </c>
      <c r="E19" s="4" t="s">
        <v>244</v>
      </c>
      <c r="F19" s="13" t="s">
        <v>229</v>
      </c>
      <c r="G19" s="7" t="s">
        <v>95</v>
      </c>
      <c r="K19" s="135"/>
      <c r="L19" s="4" t="s">
        <v>193</v>
      </c>
      <c r="M19" s="14"/>
      <c r="N19" s="15"/>
      <c r="O19" s="4" t="s">
        <v>244</v>
      </c>
      <c r="P19" s="13" t="s">
        <v>229</v>
      </c>
      <c r="Q19" s="7" t="s">
        <v>95</v>
      </c>
    </row>
    <row r="20" spans="1:17" x14ac:dyDescent="0.3">
      <c r="A20" s="137"/>
      <c r="B20" s="17" t="s">
        <v>193</v>
      </c>
      <c r="C20" s="14">
        <f t="shared" si="4"/>
        <v>352</v>
      </c>
      <c r="D20" s="15">
        <f t="shared" si="5"/>
        <v>368</v>
      </c>
      <c r="E20" s="17" t="s">
        <v>245</v>
      </c>
      <c r="F20" s="13" t="s">
        <v>229</v>
      </c>
      <c r="G20" s="7" t="s">
        <v>81</v>
      </c>
      <c r="K20" s="137"/>
      <c r="L20" s="17" t="s">
        <v>193</v>
      </c>
      <c r="M20" s="14"/>
      <c r="N20" s="15"/>
      <c r="O20" s="17" t="s">
        <v>245</v>
      </c>
      <c r="P20" s="13" t="s">
        <v>229</v>
      </c>
      <c r="Q20" s="7" t="s">
        <v>81</v>
      </c>
    </row>
    <row r="21" spans="1:17" x14ac:dyDescent="0.3">
      <c r="A21" s="127">
        <v>6</v>
      </c>
      <c r="B21" s="69" t="s">
        <v>173</v>
      </c>
      <c r="C21" s="34">
        <f>0.92*$B$3</f>
        <v>368</v>
      </c>
      <c r="D21" s="35">
        <f>0.98*$B$3</f>
        <v>392</v>
      </c>
      <c r="E21" s="69" t="s">
        <v>174</v>
      </c>
      <c r="F21" s="69" t="s">
        <v>173</v>
      </c>
      <c r="G21" s="70" t="s">
        <v>96</v>
      </c>
      <c r="K21" s="127">
        <v>6</v>
      </c>
      <c r="L21" s="69" t="s">
        <v>173</v>
      </c>
      <c r="M21" s="34">
        <v>0.92</v>
      </c>
      <c r="N21" s="35">
        <v>0.98</v>
      </c>
      <c r="O21" s="69" t="s">
        <v>174</v>
      </c>
      <c r="P21" s="69" t="s">
        <v>173</v>
      </c>
      <c r="Q21" s="70" t="s">
        <v>96</v>
      </c>
    </row>
    <row r="22" spans="1:17" x14ac:dyDescent="0.3">
      <c r="A22" s="128"/>
      <c r="B22" s="4" t="s">
        <v>173</v>
      </c>
      <c r="C22" s="5">
        <f t="shared" ref="C22:C26" si="6">0.92*$B$3</f>
        <v>368</v>
      </c>
      <c r="D22" s="6">
        <f t="shared" ref="D22:D26" si="7">0.98*$B$3</f>
        <v>392</v>
      </c>
      <c r="E22" s="4" t="s">
        <v>175</v>
      </c>
      <c r="F22" s="4" t="s">
        <v>173</v>
      </c>
      <c r="G22" s="7" t="s">
        <v>82</v>
      </c>
      <c r="K22" s="128"/>
      <c r="L22" s="4" t="s">
        <v>173</v>
      </c>
      <c r="M22" s="5"/>
      <c r="N22" s="6"/>
      <c r="O22" s="4" t="s">
        <v>175</v>
      </c>
      <c r="P22" s="4" t="s">
        <v>173</v>
      </c>
      <c r="Q22" s="7" t="s">
        <v>82</v>
      </c>
    </row>
    <row r="23" spans="1:17" x14ac:dyDescent="0.3">
      <c r="A23" s="128"/>
      <c r="B23" s="4" t="s">
        <v>173</v>
      </c>
      <c r="C23" s="5">
        <f t="shared" si="6"/>
        <v>368</v>
      </c>
      <c r="D23" s="6">
        <f t="shared" si="7"/>
        <v>392</v>
      </c>
      <c r="E23" s="4" t="s">
        <v>176</v>
      </c>
      <c r="F23" s="4" t="s">
        <v>173</v>
      </c>
      <c r="G23" s="7" t="s">
        <v>83</v>
      </c>
      <c r="K23" s="128"/>
      <c r="L23" s="4" t="s">
        <v>173</v>
      </c>
      <c r="M23" s="5"/>
      <c r="N23" s="6"/>
      <c r="O23" s="4" t="s">
        <v>176</v>
      </c>
      <c r="P23" s="4" t="s">
        <v>173</v>
      </c>
      <c r="Q23" s="7" t="s">
        <v>83</v>
      </c>
    </row>
    <row r="24" spans="1:17" x14ac:dyDescent="0.3">
      <c r="A24" s="128"/>
      <c r="B24" s="4" t="s">
        <v>173</v>
      </c>
      <c r="C24" s="5">
        <f t="shared" si="6"/>
        <v>368</v>
      </c>
      <c r="D24" s="6">
        <f t="shared" si="7"/>
        <v>392</v>
      </c>
      <c r="E24" s="4" t="s">
        <v>143</v>
      </c>
      <c r="F24" s="4" t="s">
        <v>173</v>
      </c>
      <c r="G24" s="7" t="s">
        <v>202</v>
      </c>
      <c r="K24" s="128"/>
      <c r="L24" s="4" t="s">
        <v>173</v>
      </c>
      <c r="M24" s="5"/>
      <c r="N24" s="6"/>
      <c r="O24" s="4" t="s">
        <v>143</v>
      </c>
      <c r="P24" s="4" t="s">
        <v>173</v>
      </c>
      <c r="Q24" s="7" t="s">
        <v>202</v>
      </c>
    </row>
    <row r="25" spans="1:17" x14ac:dyDescent="0.3">
      <c r="A25" s="128"/>
      <c r="B25" s="4" t="s">
        <v>173</v>
      </c>
      <c r="C25" s="5">
        <f t="shared" si="6"/>
        <v>368</v>
      </c>
      <c r="D25" s="6">
        <f t="shared" si="7"/>
        <v>392</v>
      </c>
      <c r="E25" s="4" t="s">
        <v>122</v>
      </c>
      <c r="F25" s="4" t="s">
        <v>173</v>
      </c>
      <c r="G25" s="7" t="s">
        <v>84</v>
      </c>
      <c r="K25" s="128"/>
      <c r="L25" s="4" t="s">
        <v>173</v>
      </c>
      <c r="M25" s="5"/>
      <c r="N25" s="6"/>
      <c r="O25" s="4" t="s">
        <v>122</v>
      </c>
      <c r="P25" s="4" t="s">
        <v>173</v>
      </c>
      <c r="Q25" s="7" t="s">
        <v>84</v>
      </c>
    </row>
    <row r="26" spans="1:17" x14ac:dyDescent="0.3">
      <c r="A26" s="139"/>
      <c r="B26" s="47" t="s">
        <v>173</v>
      </c>
      <c r="C26" s="45">
        <f t="shared" si="6"/>
        <v>368</v>
      </c>
      <c r="D26" s="46">
        <f t="shared" si="7"/>
        <v>392</v>
      </c>
      <c r="E26" s="47" t="s">
        <v>177</v>
      </c>
      <c r="F26" s="47" t="s">
        <v>173</v>
      </c>
      <c r="G26" s="71" t="s">
        <v>182</v>
      </c>
      <c r="K26" s="139"/>
      <c r="L26" s="47" t="s">
        <v>173</v>
      </c>
      <c r="M26" s="38"/>
      <c r="N26" s="39"/>
      <c r="O26" s="47" t="s">
        <v>177</v>
      </c>
      <c r="P26" s="47" t="s">
        <v>173</v>
      </c>
      <c r="Q26" s="71" t="s">
        <v>182</v>
      </c>
    </row>
    <row r="27" spans="1:17" x14ac:dyDescent="0.3">
      <c r="A27" s="127">
        <v>7</v>
      </c>
      <c r="B27" s="21" t="s">
        <v>229</v>
      </c>
      <c r="C27" s="34">
        <f>0.78*$B$3</f>
        <v>312</v>
      </c>
      <c r="D27" s="35">
        <f>0.82*$B$3</f>
        <v>328</v>
      </c>
      <c r="E27" s="69" t="s">
        <v>532</v>
      </c>
      <c r="F27" s="69" t="s">
        <v>260</v>
      </c>
      <c r="G27" s="70" t="s">
        <v>178</v>
      </c>
      <c r="K27" s="127">
        <v>7</v>
      </c>
      <c r="L27" s="21" t="s">
        <v>229</v>
      </c>
      <c r="M27" s="34">
        <v>0.78</v>
      </c>
      <c r="N27" s="35">
        <v>0.82</v>
      </c>
      <c r="O27" s="69" t="s">
        <v>532</v>
      </c>
      <c r="P27" s="69" t="s">
        <v>260</v>
      </c>
      <c r="Q27" s="70" t="s">
        <v>178</v>
      </c>
    </row>
    <row r="28" spans="1:17" x14ac:dyDescent="0.3">
      <c r="A28" s="128"/>
      <c r="B28" s="4" t="s">
        <v>229</v>
      </c>
      <c r="C28" s="5">
        <f t="shared" ref="C28:C31" si="8">0.78*$B$3</f>
        <v>312</v>
      </c>
      <c r="D28" s="6">
        <f t="shared" ref="D28:D31" si="9">0.82*$B$3</f>
        <v>328</v>
      </c>
      <c r="E28" s="4" t="s">
        <v>298</v>
      </c>
      <c r="F28" s="4" t="s">
        <v>260</v>
      </c>
      <c r="G28" s="7" t="s">
        <v>85</v>
      </c>
      <c r="K28" s="128"/>
      <c r="L28" s="13" t="s">
        <v>229</v>
      </c>
      <c r="M28" s="5"/>
      <c r="N28" s="6"/>
      <c r="O28" s="4" t="s">
        <v>298</v>
      </c>
      <c r="P28" s="4" t="s">
        <v>260</v>
      </c>
      <c r="Q28" s="7" t="s">
        <v>85</v>
      </c>
    </row>
    <row r="29" spans="1:17" x14ac:dyDescent="0.3">
      <c r="A29" s="128"/>
      <c r="B29" s="4" t="s">
        <v>229</v>
      </c>
      <c r="C29" s="5">
        <f t="shared" si="8"/>
        <v>312</v>
      </c>
      <c r="D29" s="6">
        <f t="shared" si="9"/>
        <v>328</v>
      </c>
      <c r="E29" s="4" t="s">
        <v>533</v>
      </c>
      <c r="F29" s="4" t="s">
        <v>260</v>
      </c>
      <c r="G29" s="7" t="s">
        <v>179</v>
      </c>
      <c r="K29" s="128"/>
      <c r="L29" s="13" t="s">
        <v>229</v>
      </c>
      <c r="M29" s="5"/>
      <c r="N29" s="6"/>
      <c r="O29" s="4" t="s">
        <v>533</v>
      </c>
      <c r="P29" s="4" t="s">
        <v>260</v>
      </c>
      <c r="Q29" s="7" t="s">
        <v>179</v>
      </c>
    </row>
    <row r="30" spans="1:17" x14ac:dyDescent="0.3">
      <c r="A30" s="128"/>
      <c r="B30" s="4" t="s">
        <v>229</v>
      </c>
      <c r="C30" s="5">
        <f t="shared" si="8"/>
        <v>312</v>
      </c>
      <c r="D30" s="6">
        <f t="shared" si="9"/>
        <v>328</v>
      </c>
      <c r="E30" s="4" t="s">
        <v>534</v>
      </c>
      <c r="F30" s="4" t="s">
        <v>260</v>
      </c>
      <c r="G30" s="7" t="s">
        <v>235</v>
      </c>
      <c r="K30" s="128"/>
      <c r="L30" s="13" t="s">
        <v>229</v>
      </c>
      <c r="M30" s="5"/>
      <c r="N30" s="6"/>
      <c r="O30" s="4" t="s">
        <v>534</v>
      </c>
      <c r="P30" s="4" t="s">
        <v>260</v>
      </c>
      <c r="Q30" s="7" t="s">
        <v>235</v>
      </c>
    </row>
    <row r="31" spans="1:17" x14ac:dyDescent="0.3">
      <c r="A31" s="139"/>
      <c r="B31" s="47" t="s">
        <v>229</v>
      </c>
      <c r="C31" s="18">
        <f t="shared" si="8"/>
        <v>312</v>
      </c>
      <c r="D31" s="19">
        <f t="shared" si="9"/>
        <v>328</v>
      </c>
      <c r="E31" s="47" t="s">
        <v>232</v>
      </c>
      <c r="F31" s="47" t="s">
        <v>260</v>
      </c>
      <c r="G31" s="71" t="s">
        <v>215</v>
      </c>
      <c r="K31" s="139"/>
      <c r="L31" s="47" t="s">
        <v>229</v>
      </c>
      <c r="M31" s="38"/>
      <c r="N31" s="39"/>
      <c r="O31" s="47" t="s">
        <v>232</v>
      </c>
      <c r="P31" s="47" t="s">
        <v>260</v>
      </c>
      <c r="Q31" s="71" t="s">
        <v>215</v>
      </c>
    </row>
    <row r="32" spans="1:17" x14ac:dyDescent="0.3">
      <c r="A32" s="134">
        <v>8</v>
      </c>
      <c r="B32" s="66" t="s">
        <v>165</v>
      </c>
      <c r="C32" s="14">
        <f>0.88*$B$3</f>
        <v>352</v>
      </c>
      <c r="D32" s="15">
        <f>0.92*$B$3</f>
        <v>368</v>
      </c>
      <c r="E32" s="66" t="s">
        <v>535</v>
      </c>
      <c r="F32" s="66" t="s">
        <v>231</v>
      </c>
      <c r="G32" s="89" t="s">
        <v>86</v>
      </c>
      <c r="K32" s="134">
        <v>8</v>
      </c>
      <c r="L32" s="66" t="s">
        <v>165</v>
      </c>
      <c r="M32" s="45">
        <v>0.88</v>
      </c>
      <c r="N32" s="46">
        <v>0.92</v>
      </c>
      <c r="O32" s="66" t="s">
        <v>535</v>
      </c>
      <c r="P32" s="66" t="s">
        <v>231</v>
      </c>
      <c r="Q32" s="89" t="s">
        <v>86</v>
      </c>
    </row>
    <row r="33" spans="1:17" x14ac:dyDescent="0.3">
      <c r="A33" s="135"/>
      <c r="B33" s="4" t="s">
        <v>165</v>
      </c>
      <c r="C33" s="5">
        <f t="shared" ref="C33:C35" si="10">0.88*$B$3</f>
        <v>352</v>
      </c>
      <c r="D33" s="6">
        <f t="shared" ref="D33:D35" si="11">0.92*$B$3</f>
        <v>368</v>
      </c>
      <c r="E33" s="4" t="s">
        <v>423</v>
      </c>
      <c r="F33" s="4" t="s">
        <v>231</v>
      </c>
      <c r="G33" s="7" t="s">
        <v>337</v>
      </c>
      <c r="K33" s="135"/>
      <c r="L33" s="4" t="s">
        <v>165</v>
      </c>
      <c r="M33" s="5"/>
      <c r="N33" s="6"/>
      <c r="O33" s="4" t="s">
        <v>423</v>
      </c>
      <c r="P33" s="4" t="s">
        <v>231</v>
      </c>
      <c r="Q33" s="7" t="s">
        <v>337</v>
      </c>
    </row>
    <row r="34" spans="1:17" x14ac:dyDescent="0.3">
      <c r="A34" s="135"/>
      <c r="B34" s="4" t="s">
        <v>165</v>
      </c>
      <c r="C34" s="5">
        <f t="shared" si="10"/>
        <v>352</v>
      </c>
      <c r="D34" s="6">
        <f t="shared" si="11"/>
        <v>368</v>
      </c>
      <c r="E34" s="4" t="s">
        <v>536</v>
      </c>
      <c r="F34" s="4" t="s">
        <v>231</v>
      </c>
      <c r="G34" s="7" t="s">
        <v>183</v>
      </c>
      <c r="K34" s="135"/>
      <c r="L34" s="4" t="s">
        <v>165</v>
      </c>
      <c r="M34" s="5"/>
      <c r="N34" s="6"/>
      <c r="O34" s="4" t="s">
        <v>536</v>
      </c>
      <c r="P34" s="4" t="s">
        <v>231</v>
      </c>
      <c r="Q34" s="7" t="s">
        <v>183</v>
      </c>
    </row>
    <row r="35" spans="1:17" x14ac:dyDescent="0.3">
      <c r="A35" s="137"/>
      <c r="B35" s="47" t="s">
        <v>165</v>
      </c>
      <c r="C35" s="14">
        <f t="shared" si="10"/>
        <v>352</v>
      </c>
      <c r="D35" s="15">
        <f t="shared" si="11"/>
        <v>368</v>
      </c>
      <c r="E35" s="47" t="s">
        <v>424</v>
      </c>
      <c r="F35" s="47" t="s">
        <v>231</v>
      </c>
      <c r="G35" s="71" t="s">
        <v>180</v>
      </c>
      <c r="K35" s="137"/>
      <c r="L35" s="17" t="s">
        <v>165</v>
      </c>
      <c r="M35" s="38"/>
      <c r="N35" s="39"/>
      <c r="O35" s="47" t="s">
        <v>424</v>
      </c>
      <c r="P35" s="47" t="s">
        <v>231</v>
      </c>
      <c r="Q35" s="71" t="s">
        <v>180</v>
      </c>
    </row>
    <row r="36" spans="1:17" x14ac:dyDescent="0.3">
      <c r="A36" s="136">
        <v>9</v>
      </c>
      <c r="B36" s="69" t="s">
        <v>230</v>
      </c>
      <c r="C36" s="34">
        <f>0.95*$B$3</f>
        <v>380</v>
      </c>
      <c r="D36" s="35">
        <f>$B$3</f>
        <v>400</v>
      </c>
      <c r="E36" s="69" t="s">
        <v>537</v>
      </c>
      <c r="F36" s="69" t="s">
        <v>230</v>
      </c>
      <c r="G36" s="70" t="s">
        <v>97</v>
      </c>
      <c r="K36" s="136">
        <v>9</v>
      </c>
      <c r="L36" s="69" t="s">
        <v>230</v>
      </c>
      <c r="M36" s="34">
        <v>0.95</v>
      </c>
      <c r="N36" s="35">
        <v>1</v>
      </c>
      <c r="O36" s="69" t="s">
        <v>537</v>
      </c>
      <c r="P36" s="69" t="s">
        <v>230</v>
      </c>
      <c r="Q36" s="70" t="s">
        <v>97</v>
      </c>
    </row>
    <row r="37" spans="1:17" x14ac:dyDescent="0.3">
      <c r="A37" s="135"/>
      <c r="B37" s="4" t="s">
        <v>230</v>
      </c>
      <c r="C37" s="5">
        <f t="shared" ref="C37:C38" si="12">0.95*$B$3</f>
        <v>380</v>
      </c>
      <c r="D37" s="6">
        <f t="shared" ref="D37:D38" si="13">$B$3</f>
        <v>400</v>
      </c>
      <c r="E37" s="4" t="s">
        <v>538</v>
      </c>
      <c r="F37" s="4" t="s">
        <v>230</v>
      </c>
      <c r="G37" s="7" t="s">
        <v>181</v>
      </c>
      <c r="K37" s="135"/>
      <c r="L37" s="4" t="s">
        <v>230</v>
      </c>
      <c r="M37" s="5"/>
      <c r="N37" s="6"/>
      <c r="O37" s="4" t="s">
        <v>538</v>
      </c>
      <c r="P37" s="4" t="s">
        <v>230</v>
      </c>
      <c r="Q37" s="7" t="s">
        <v>181</v>
      </c>
    </row>
    <row r="38" spans="1:17" x14ac:dyDescent="0.3">
      <c r="A38" s="135"/>
      <c r="B38" s="13" t="s">
        <v>230</v>
      </c>
      <c r="C38" s="45">
        <f t="shared" si="12"/>
        <v>380</v>
      </c>
      <c r="D38" s="46">
        <f t="shared" si="13"/>
        <v>400</v>
      </c>
      <c r="E38" s="13" t="s">
        <v>125</v>
      </c>
      <c r="F38" s="66" t="s">
        <v>230</v>
      </c>
      <c r="G38" s="16" t="s">
        <v>87</v>
      </c>
      <c r="K38" s="135"/>
      <c r="L38" s="4" t="s">
        <v>230</v>
      </c>
      <c r="M38" s="14"/>
      <c r="N38" s="15"/>
      <c r="O38" s="13" t="s">
        <v>125</v>
      </c>
      <c r="P38" s="66" t="s">
        <v>230</v>
      </c>
      <c r="Q38" s="16" t="s">
        <v>87</v>
      </c>
    </row>
    <row r="39" spans="1:17" x14ac:dyDescent="0.3">
      <c r="A39" s="136">
        <v>10</v>
      </c>
      <c r="B39" s="69" t="s">
        <v>231</v>
      </c>
      <c r="C39" s="34">
        <f>1.02*B3</f>
        <v>408</v>
      </c>
      <c r="D39" s="35">
        <f>1.06*B3</f>
        <v>424</v>
      </c>
      <c r="E39" s="69" t="s">
        <v>303</v>
      </c>
      <c r="F39" s="69" t="s">
        <v>231</v>
      </c>
      <c r="G39" s="70" t="s">
        <v>46</v>
      </c>
      <c r="K39" s="136">
        <v>10</v>
      </c>
      <c r="L39" s="69" t="s">
        <v>231</v>
      </c>
      <c r="M39" s="34">
        <v>1.02</v>
      </c>
      <c r="N39" s="35">
        <v>1.06</v>
      </c>
      <c r="O39" s="69" t="s">
        <v>303</v>
      </c>
      <c r="P39" s="69" t="s">
        <v>231</v>
      </c>
      <c r="Q39" s="70" t="s">
        <v>46</v>
      </c>
    </row>
    <row r="40" spans="1:17" x14ac:dyDescent="0.3">
      <c r="A40" s="135"/>
      <c r="B40" s="4" t="s">
        <v>231</v>
      </c>
      <c r="C40" s="5">
        <f>1.02*B3</f>
        <v>408</v>
      </c>
      <c r="D40" s="6">
        <f>1.06*B3</f>
        <v>424</v>
      </c>
      <c r="E40" s="4" t="s">
        <v>539</v>
      </c>
      <c r="F40" s="4" t="s">
        <v>231</v>
      </c>
      <c r="G40" s="7" t="s">
        <v>88</v>
      </c>
      <c r="K40" s="135"/>
      <c r="L40" s="4" t="s">
        <v>231</v>
      </c>
      <c r="M40" s="5"/>
      <c r="N40" s="6"/>
      <c r="O40" s="4" t="s">
        <v>539</v>
      </c>
      <c r="P40" s="4" t="s">
        <v>231</v>
      </c>
      <c r="Q40" s="7" t="s">
        <v>88</v>
      </c>
    </row>
    <row r="41" spans="1:17" x14ac:dyDescent="0.3">
      <c r="A41" s="136">
        <v>11</v>
      </c>
      <c r="B41" s="69" t="s">
        <v>230</v>
      </c>
      <c r="C41" s="34">
        <f>0.95*$B$3</f>
        <v>380</v>
      </c>
      <c r="D41" s="35">
        <f>$B$3</f>
        <v>400</v>
      </c>
      <c r="E41" s="69" t="s">
        <v>540</v>
      </c>
      <c r="F41" s="69" t="s">
        <v>230</v>
      </c>
      <c r="G41" s="70" t="s">
        <v>26</v>
      </c>
      <c r="K41" s="136">
        <v>11</v>
      </c>
      <c r="L41" s="69" t="s">
        <v>230</v>
      </c>
      <c r="M41" s="34">
        <v>0.95</v>
      </c>
      <c r="N41" s="35">
        <v>1</v>
      </c>
      <c r="O41" s="69" t="s">
        <v>540</v>
      </c>
      <c r="P41" s="69" t="s">
        <v>230</v>
      </c>
      <c r="Q41" s="70" t="s">
        <v>26</v>
      </c>
    </row>
    <row r="42" spans="1:17" x14ac:dyDescent="0.3">
      <c r="A42" s="135"/>
      <c r="B42" s="4" t="s">
        <v>230</v>
      </c>
      <c r="C42" s="5">
        <f t="shared" ref="C42:C43" si="14">0.95*$B$3</f>
        <v>380</v>
      </c>
      <c r="D42" s="6">
        <f t="shared" ref="D42:D43" si="15">$B$3</f>
        <v>400</v>
      </c>
      <c r="E42" s="4" t="s">
        <v>338</v>
      </c>
      <c r="F42" s="4" t="s">
        <v>230</v>
      </c>
      <c r="G42" s="7" t="s">
        <v>89</v>
      </c>
      <c r="K42" s="135"/>
      <c r="L42" s="4" t="s">
        <v>230</v>
      </c>
      <c r="M42" s="5"/>
      <c r="N42" s="6"/>
      <c r="O42" s="4" t="s">
        <v>338</v>
      </c>
      <c r="P42" s="4" t="s">
        <v>230</v>
      </c>
      <c r="Q42" s="7" t="s">
        <v>89</v>
      </c>
    </row>
    <row r="43" spans="1:17" x14ac:dyDescent="0.3">
      <c r="A43" s="137"/>
      <c r="B43" s="47" t="s">
        <v>230</v>
      </c>
      <c r="C43" s="38">
        <f t="shared" si="14"/>
        <v>380</v>
      </c>
      <c r="D43" s="39">
        <f t="shared" si="15"/>
        <v>400</v>
      </c>
      <c r="E43" s="47" t="s">
        <v>147</v>
      </c>
      <c r="F43" s="47" t="s">
        <v>230</v>
      </c>
      <c r="G43" s="71" t="s">
        <v>541</v>
      </c>
      <c r="K43" s="137"/>
      <c r="L43" s="47" t="s">
        <v>230</v>
      </c>
      <c r="M43" s="38"/>
      <c r="N43" s="39"/>
      <c r="O43" s="47" t="s">
        <v>147</v>
      </c>
      <c r="P43" s="47" t="s">
        <v>230</v>
      </c>
      <c r="Q43" s="71" t="s">
        <v>541</v>
      </c>
    </row>
    <row r="44" spans="1:17" x14ac:dyDescent="0.3">
      <c r="A44" s="134">
        <v>12</v>
      </c>
      <c r="B44" s="66" t="s">
        <v>165</v>
      </c>
      <c r="C44" s="14">
        <f>0.88*$B$3</f>
        <v>352</v>
      </c>
      <c r="D44" s="15">
        <f>0.92*$B$3</f>
        <v>368</v>
      </c>
      <c r="E44" s="66" t="s">
        <v>542</v>
      </c>
      <c r="F44" s="66" t="s">
        <v>231</v>
      </c>
      <c r="G44" s="89" t="s">
        <v>90</v>
      </c>
      <c r="K44" s="134">
        <v>12</v>
      </c>
      <c r="L44" s="66" t="s">
        <v>165</v>
      </c>
      <c r="M44" s="45">
        <v>0.88</v>
      </c>
      <c r="N44" s="46">
        <v>0.92</v>
      </c>
      <c r="O44" s="66" t="s">
        <v>542</v>
      </c>
      <c r="P44" s="66" t="s">
        <v>231</v>
      </c>
      <c r="Q44" s="89" t="s">
        <v>90</v>
      </c>
    </row>
    <row r="45" spans="1:17" x14ac:dyDescent="0.3">
      <c r="A45" s="135"/>
      <c r="B45" s="4" t="s">
        <v>165</v>
      </c>
      <c r="C45" s="14">
        <f t="shared" ref="C45:C47" si="16">0.88*$B$3</f>
        <v>352</v>
      </c>
      <c r="D45" s="15">
        <f t="shared" ref="D45:D47" si="17">0.92*$B$3</f>
        <v>368</v>
      </c>
      <c r="E45" s="4" t="s">
        <v>184</v>
      </c>
      <c r="F45" s="4" t="s">
        <v>231</v>
      </c>
      <c r="G45" s="7" t="s">
        <v>543</v>
      </c>
      <c r="K45" s="135"/>
      <c r="L45" s="4" t="s">
        <v>165</v>
      </c>
      <c r="M45" s="5"/>
      <c r="N45" s="6"/>
      <c r="O45" s="4" t="s">
        <v>184</v>
      </c>
      <c r="P45" s="4" t="s">
        <v>231</v>
      </c>
      <c r="Q45" s="7" t="s">
        <v>543</v>
      </c>
    </row>
    <row r="46" spans="1:17" x14ac:dyDescent="0.3">
      <c r="A46" s="135"/>
      <c r="B46" s="4" t="s">
        <v>165</v>
      </c>
      <c r="C46" s="14">
        <f t="shared" si="16"/>
        <v>352</v>
      </c>
      <c r="D46" s="15">
        <f t="shared" si="17"/>
        <v>368</v>
      </c>
      <c r="E46" s="4" t="s">
        <v>544</v>
      </c>
      <c r="F46" s="4" t="s">
        <v>231</v>
      </c>
      <c r="G46" s="7" t="s">
        <v>98</v>
      </c>
      <c r="K46" s="135"/>
      <c r="L46" s="4" t="s">
        <v>165</v>
      </c>
      <c r="M46" s="5"/>
      <c r="N46" s="6"/>
      <c r="O46" s="4" t="s">
        <v>544</v>
      </c>
      <c r="P46" s="4" t="s">
        <v>231</v>
      </c>
      <c r="Q46" s="7" t="s">
        <v>98</v>
      </c>
    </row>
    <row r="47" spans="1:17" x14ac:dyDescent="0.3">
      <c r="A47" s="137"/>
      <c r="B47" s="17" t="s">
        <v>165</v>
      </c>
      <c r="C47" s="14">
        <f t="shared" si="16"/>
        <v>352</v>
      </c>
      <c r="D47" s="15">
        <f t="shared" si="17"/>
        <v>368</v>
      </c>
      <c r="E47" s="47" t="s">
        <v>185</v>
      </c>
      <c r="F47" s="47" t="s">
        <v>231</v>
      </c>
      <c r="G47" s="71" t="s">
        <v>216</v>
      </c>
      <c r="K47" s="137"/>
      <c r="L47" s="17" t="s">
        <v>165</v>
      </c>
      <c r="M47" s="38"/>
      <c r="N47" s="39"/>
      <c r="O47" s="47" t="s">
        <v>185</v>
      </c>
      <c r="P47" s="47" t="s">
        <v>231</v>
      </c>
      <c r="Q47" s="71" t="s">
        <v>216</v>
      </c>
    </row>
    <row r="48" spans="1:17" x14ac:dyDescent="0.3">
      <c r="A48" s="127">
        <v>13</v>
      </c>
      <c r="B48" s="69" t="s">
        <v>229</v>
      </c>
      <c r="C48" s="34">
        <f>0.78*$B$3</f>
        <v>312</v>
      </c>
      <c r="D48" s="35">
        <f>0.82*$B$3</f>
        <v>328</v>
      </c>
      <c r="E48" s="69" t="s">
        <v>307</v>
      </c>
      <c r="F48" s="69" t="s">
        <v>260</v>
      </c>
      <c r="G48" s="70" t="s">
        <v>91</v>
      </c>
      <c r="K48" s="127">
        <v>13</v>
      </c>
      <c r="L48" s="69" t="s">
        <v>229</v>
      </c>
      <c r="M48" s="34">
        <v>0.78</v>
      </c>
      <c r="N48" s="35">
        <v>0.82</v>
      </c>
      <c r="O48" s="69" t="s">
        <v>307</v>
      </c>
      <c r="P48" s="69" t="s">
        <v>260</v>
      </c>
      <c r="Q48" s="70" t="s">
        <v>91</v>
      </c>
    </row>
    <row r="49" spans="1:17" x14ac:dyDescent="0.3">
      <c r="A49" s="128"/>
      <c r="B49" s="4" t="s">
        <v>229</v>
      </c>
      <c r="C49" s="5">
        <f t="shared" ref="C49:C52" si="18">0.78*$B$3</f>
        <v>312</v>
      </c>
      <c r="D49" s="6">
        <f t="shared" ref="D49:D52" si="19">0.82*$B$3</f>
        <v>328</v>
      </c>
      <c r="E49" s="4" t="s">
        <v>545</v>
      </c>
      <c r="F49" s="4" t="s">
        <v>260</v>
      </c>
      <c r="G49" s="7" t="s">
        <v>217</v>
      </c>
      <c r="K49" s="128"/>
      <c r="L49" s="4" t="s">
        <v>229</v>
      </c>
      <c r="M49" s="5"/>
      <c r="N49" s="6"/>
      <c r="O49" s="4" t="s">
        <v>545</v>
      </c>
      <c r="P49" s="4" t="s">
        <v>260</v>
      </c>
      <c r="Q49" s="7" t="s">
        <v>217</v>
      </c>
    </row>
    <row r="50" spans="1:17" x14ac:dyDescent="0.3">
      <c r="A50" s="128"/>
      <c r="B50" s="4" t="s">
        <v>229</v>
      </c>
      <c r="C50" s="5">
        <f t="shared" si="18"/>
        <v>312</v>
      </c>
      <c r="D50" s="6">
        <f t="shared" si="19"/>
        <v>328</v>
      </c>
      <c r="E50" s="4" t="s">
        <v>546</v>
      </c>
      <c r="F50" s="4" t="s">
        <v>260</v>
      </c>
      <c r="G50" s="7" t="s">
        <v>92</v>
      </c>
      <c r="K50" s="128"/>
      <c r="L50" s="4" t="s">
        <v>229</v>
      </c>
      <c r="M50" s="5"/>
      <c r="N50" s="6"/>
      <c r="O50" s="4" t="s">
        <v>546</v>
      </c>
      <c r="P50" s="4" t="s">
        <v>260</v>
      </c>
      <c r="Q50" s="7" t="s">
        <v>92</v>
      </c>
    </row>
    <row r="51" spans="1:17" x14ac:dyDescent="0.3">
      <c r="A51" s="128"/>
      <c r="B51" s="4" t="s">
        <v>229</v>
      </c>
      <c r="C51" s="5">
        <f t="shared" si="18"/>
        <v>312</v>
      </c>
      <c r="D51" s="6">
        <f t="shared" si="19"/>
        <v>328</v>
      </c>
      <c r="E51" s="4" t="s">
        <v>547</v>
      </c>
      <c r="F51" s="4" t="s">
        <v>260</v>
      </c>
      <c r="G51" s="7" t="s">
        <v>218</v>
      </c>
      <c r="K51" s="128"/>
      <c r="L51" s="4" t="s">
        <v>229</v>
      </c>
      <c r="M51" s="5"/>
      <c r="N51" s="6"/>
      <c r="O51" s="4" t="s">
        <v>547</v>
      </c>
      <c r="P51" s="4" t="s">
        <v>260</v>
      </c>
      <c r="Q51" s="7" t="s">
        <v>218</v>
      </c>
    </row>
    <row r="52" spans="1:17" x14ac:dyDescent="0.3">
      <c r="A52" s="139"/>
      <c r="B52" s="47" t="s">
        <v>229</v>
      </c>
      <c r="C52" s="45">
        <f t="shared" si="18"/>
        <v>312</v>
      </c>
      <c r="D52" s="46">
        <f t="shared" si="19"/>
        <v>328</v>
      </c>
      <c r="E52" s="47" t="s">
        <v>308</v>
      </c>
      <c r="F52" s="47" t="s">
        <v>260</v>
      </c>
      <c r="G52" s="71" t="s">
        <v>99</v>
      </c>
      <c r="K52" s="139"/>
      <c r="L52" s="47" t="s">
        <v>229</v>
      </c>
      <c r="M52" s="38"/>
      <c r="N52" s="39"/>
      <c r="O52" s="47" t="s">
        <v>308</v>
      </c>
      <c r="P52" s="47" t="s">
        <v>260</v>
      </c>
      <c r="Q52" s="71" t="s">
        <v>99</v>
      </c>
    </row>
    <row r="53" spans="1:17" x14ac:dyDescent="0.3">
      <c r="A53" s="127">
        <v>14</v>
      </c>
      <c r="B53" s="69" t="s">
        <v>173</v>
      </c>
      <c r="C53" s="34">
        <f>0.92*$B$3</f>
        <v>368</v>
      </c>
      <c r="D53" s="35">
        <f>0.98*$B$3</f>
        <v>392</v>
      </c>
      <c r="E53" s="69" t="s">
        <v>150</v>
      </c>
      <c r="F53" s="69" t="s">
        <v>173</v>
      </c>
      <c r="G53" s="70" t="s">
        <v>100</v>
      </c>
      <c r="K53" s="127">
        <v>14</v>
      </c>
      <c r="L53" s="69" t="s">
        <v>173</v>
      </c>
      <c r="M53" s="34">
        <v>0.92</v>
      </c>
      <c r="N53" s="35">
        <v>0.98</v>
      </c>
      <c r="O53" s="69" t="s">
        <v>150</v>
      </c>
      <c r="P53" s="69" t="s">
        <v>173</v>
      </c>
      <c r="Q53" s="70" t="s">
        <v>100</v>
      </c>
    </row>
    <row r="54" spans="1:17" x14ac:dyDescent="0.3">
      <c r="A54" s="128"/>
      <c r="B54" s="4" t="s">
        <v>173</v>
      </c>
      <c r="C54" s="5">
        <f t="shared" ref="C54:C58" si="20">0.92*$B$3</f>
        <v>368</v>
      </c>
      <c r="D54" s="6">
        <f t="shared" ref="D54:D58" si="21">0.98*$B$3</f>
        <v>392</v>
      </c>
      <c r="E54" s="4" t="s">
        <v>548</v>
      </c>
      <c r="F54" s="4" t="s">
        <v>173</v>
      </c>
      <c r="G54" s="7" t="s">
        <v>194</v>
      </c>
      <c r="K54" s="128"/>
      <c r="L54" s="4" t="s">
        <v>173</v>
      </c>
      <c r="M54" s="5"/>
      <c r="N54" s="6"/>
      <c r="O54" s="4" t="s">
        <v>548</v>
      </c>
      <c r="P54" s="4" t="s">
        <v>173</v>
      </c>
      <c r="Q54" s="7" t="s">
        <v>194</v>
      </c>
    </row>
    <row r="55" spans="1:17" x14ac:dyDescent="0.3">
      <c r="A55" s="128"/>
      <c r="B55" s="4" t="s">
        <v>173</v>
      </c>
      <c r="C55" s="5">
        <f t="shared" si="20"/>
        <v>368</v>
      </c>
      <c r="D55" s="6">
        <f t="shared" si="21"/>
        <v>392</v>
      </c>
      <c r="E55" s="4" t="s">
        <v>549</v>
      </c>
      <c r="F55" s="4" t="s">
        <v>173</v>
      </c>
      <c r="G55" s="7" t="s">
        <v>101</v>
      </c>
      <c r="K55" s="128"/>
      <c r="L55" s="4" t="s">
        <v>173</v>
      </c>
      <c r="M55" s="5"/>
      <c r="N55" s="6"/>
      <c r="O55" s="4" t="s">
        <v>549</v>
      </c>
      <c r="P55" s="4" t="s">
        <v>173</v>
      </c>
      <c r="Q55" s="7" t="s">
        <v>101</v>
      </c>
    </row>
    <row r="56" spans="1:17" x14ac:dyDescent="0.3">
      <c r="A56" s="128"/>
      <c r="B56" s="4" t="s">
        <v>173</v>
      </c>
      <c r="C56" s="5">
        <f t="shared" si="20"/>
        <v>368</v>
      </c>
      <c r="D56" s="6">
        <f t="shared" si="21"/>
        <v>392</v>
      </c>
      <c r="E56" s="4" t="s">
        <v>129</v>
      </c>
      <c r="F56" s="4" t="s">
        <v>173</v>
      </c>
      <c r="G56" s="7" t="s">
        <v>102</v>
      </c>
      <c r="K56" s="128"/>
      <c r="L56" s="4" t="s">
        <v>173</v>
      </c>
      <c r="M56" s="5"/>
      <c r="N56" s="6"/>
      <c r="O56" s="4" t="s">
        <v>129</v>
      </c>
      <c r="P56" s="4" t="s">
        <v>173</v>
      </c>
      <c r="Q56" s="7" t="s">
        <v>102</v>
      </c>
    </row>
    <row r="57" spans="1:17" x14ac:dyDescent="0.3">
      <c r="A57" s="128"/>
      <c r="B57" s="4" t="s">
        <v>173</v>
      </c>
      <c r="C57" s="5">
        <f t="shared" si="20"/>
        <v>368</v>
      </c>
      <c r="D57" s="6">
        <f t="shared" si="21"/>
        <v>392</v>
      </c>
      <c r="E57" s="4" t="s">
        <v>550</v>
      </c>
      <c r="F57" s="4" t="s">
        <v>173</v>
      </c>
      <c r="G57" s="7" t="s">
        <v>105</v>
      </c>
      <c r="K57" s="128"/>
      <c r="L57" s="4" t="s">
        <v>173</v>
      </c>
      <c r="M57" s="5"/>
      <c r="N57" s="6"/>
      <c r="O57" s="4" t="s">
        <v>550</v>
      </c>
      <c r="P57" s="4" t="s">
        <v>173</v>
      </c>
      <c r="Q57" s="7" t="s">
        <v>105</v>
      </c>
    </row>
    <row r="58" spans="1:17" x14ac:dyDescent="0.3">
      <c r="A58" s="139"/>
      <c r="B58" s="47" t="s">
        <v>173</v>
      </c>
      <c r="C58" s="38">
        <f t="shared" si="20"/>
        <v>368</v>
      </c>
      <c r="D58" s="39">
        <f t="shared" si="21"/>
        <v>392</v>
      </c>
      <c r="E58" s="47" t="s">
        <v>311</v>
      </c>
      <c r="F58" s="47" t="s">
        <v>173</v>
      </c>
      <c r="G58" s="71" t="s">
        <v>195</v>
      </c>
      <c r="K58" s="139"/>
      <c r="L58" s="47" t="s">
        <v>173</v>
      </c>
      <c r="M58" s="38"/>
      <c r="N58" s="39"/>
      <c r="O58" s="47" t="s">
        <v>311</v>
      </c>
      <c r="P58" s="47" t="s">
        <v>173</v>
      </c>
      <c r="Q58" s="71" t="s">
        <v>195</v>
      </c>
    </row>
    <row r="59" spans="1:17" x14ac:dyDescent="0.3">
      <c r="A59" s="134">
        <v>15</v>
      </c>
      <c r="B59" s="66" t="s">
        <v>193</v>
      </c>
      <c r="C59" s="14">
        <f>0.88*$B$3</f>
        <v>352</v>
      </c>
      <c r="D59" s="15">
        <f>0.92*$B$3</f>
        <v>368</v>
      </c>
      <c r="E59" s="66" t="s">
        <v>551</v>
      </c>
      <c r="F59" s="66" t="s">
        <v>229</v>
      </c>
      <c r="G59" s="89" t="s">
        <v>107</v>
      </c>
      <c r="K59" s="134">
        <v>15</v>
      </c>
      <c r="L59" s="66" t="s">
        <v>193</v>
      </c>
      <c r="M59" s="45">
        <v>0.88</v>
      </c>
      <c r="N59" s="46">
        <v>0.92</v>
      </c>
      <c r="O59" s="66" t="s">
        <v>551</v>
      </c>
      <c r="P59" s="66" t="s">
        <v>229</v>
      </c>
      <c r="Q59" s="89" t="s">
        <v>107</v>
      </c>
    </row>
    <row r="60" spans="1:17" x14ac:dyDescent="0.3">
      <c r="A60" s="135"/>
      <c r="B60" s="4" t="s">
        <v>193</v>
      </c>
      <c r="C60" s="5">
        <f t="shared" ref="C60:C63" si="22">0.88*$B$3</f>
        <v>352</v>
      </c>
      <c r="D60" s="6">
        <f t="shared" ref="D60:D63" si="23">0.92*$B$3</f>
        <v>368</v>
      </c>
      <c r="E60" s="4" t="s">
        <v>552</v>
      </c>
      <c r="F60" s="4" t="s">
        <v>229</v>
      </c>
      <c r="G60" s="7" t="s">
        <v>196</v>
      </c>
      <c r="K60" s="135"/>
      <c r="L60" s="4" t="s">
        <v>193</v>
      </c>
      <c r="M60" s="5"/>
      <c r="N60" s="6"/>
      <c r="O60" s="4" t="s">
        <v>552</v>
      </c>
      <c r="P60" s="4" t="s">
        <v>229</v>
      </c>
      <c r="Q60" s="7" t="s">
        <v>196</v>
      </c>
    </row>
    <row r="61" spans="1:17" x14ac:dyDescent="0.3">
      <c r="A61" s="135"/>
      <c r="B61" s="13" t="s">
        <v>193</v>
      </c>
      <c r="C61" s="14">
        <f t="shared" si="22"/>
        <v>352</v>
      </c>
      <c r="D61" s="15">
        <f t="shared" si="23"/>
        <v>368</v>
      </c>
      <c r="E61" s="4" t="s">
        <v>553</v>
      </c>
      <c r="F61" s="4" t="s">
        <v>229</v>
      </c>
      <c r="G61" s="7" t="s">
        <v>106</v>
      </c>
      <c r="K61" s="135"/>
      <c r="L61" s="4" t="s">
        <v>193</v>
      </c>
      <c r="M61" s="5"/>
      <c r="N61" s="6"/>
      <c r="O61" s="4" t="s">
        <v>553</v>
      </c>
      <c r="P61" s="4" t="s">
        <v>229</v>
      </c>
      <c r="Q61" s="7" t="s">
        <v>106</v>
      </c>
    </row>
    <row r="62" spans="1:17" x14ac:dyDescent="0.3">
      <c r="A62" s="135"/>
      <c r="B62" s="4" t="s">
        <v>193</v>
      </c>
      <c r="C62" s="14">
        <f t="shared" si="22"/>
        <v>352</v>
      </c>
      <c r="D62" s="15">
        <f t="shared" si="23"/>
        <v>368</v>
      </c>
      <c r="E62" s="4" t="s">
        <v>554</v>
      </c>
      <c r="F62" s="4" t="s">
        <v>229</v>
      </c>
      <c r="G62" s="7" t="s">
        <v>204</v>
      </c>
      <c r="K62" s="135"/>
      <c r="L62" s="4" t="s">
        <v>193</v>
      </c>
      <c r="M62" s="5"/>
      <c r="N62" s="6"/>
      <c r="O62" s="4" t="s">
        <v>554</v>
      </c>
      <c r="P62" s="4" t="s">
        <v>229</v>
      </c>
      <c r="Q62" s="7" t="s">
        <v>204</v>
      </c>
    </row>
    <row r="63" spans="1:17" x14ac:dyDescent="0.3">
      <c r="A63" s="137"/>
      <c r="B63" s="47" t="s">
        <v>193</v>
      </c>
      <c r="C63" s="14">
        <f t="shared" si="22"/>
        <v>352</v>
      </c>
      <c r="D63" s="15">
        <f t="shared" si="23"/>
        <v>368</v>
      </c>
      <c r="E63" s="47" t="s">
        <v>555</v>
      </c>
      <c r="F63" s="13" t="s">
        <v>229</v>
      </c>
      <c r="G63" s="16" t="s">
        <v>108</v>
      </c>
      <c r="K63" s="137"/>
      <c r="L63" s="47" t="s">
        <v>193</v>
      </c>
      <c r="M63" s="14"/>
      <c r="N63" s="15"/>
      <c r="O63" s="47" t="s">
        <v>555</v>
      </c>
      <c r="P63" s="13" t="s">
        <v>229</v>
      </c>
      <c r="Q63" s="16" t="s">
        <v>108</v>
      </c>
    </row>
    <row r="64" spans="1:17" x14ac:dyDescent="0.3">
      <c r="A64" s="136">
        <v>16</v>
      </c>
      <c r="B64" s="69" t="s">
        <v>163</v>
      </c>
      <c r="C64" s="34">
        <f>0.82*$B$3</f>
        <v>328</v>
      </c>
      <c r="D64" s="35">
        <f>0.86*$B$3</f>
        <v>344</v>
      </c>
      <c r="E64" s="69" t="s">
        <v>556</v>
      </c>
      <c r="F64" s="69" t="s">
        <v>165</v>
      </c>
      <c r="G64" s="70" t="s">
        <v>205</v>
      </c>
      <c r="K64" s="136">
        <v>16</v>
      </c>
      <c r="L64" s="69" t="s">
        <v>163</v>
      </c>
      <c r="M64" s="34">
        <v>0.82</v>
      </c>
      <c r="N64" s="35">
        <v>0.86</v>
      </c>
      <c r="O64" s="69" t="s">
        <v>556</v>
      </c>
      <c r="P64" s="69" t="s">
        <v>165</v>
      </c>
      <c r="Q64" s="70" t="s">
        <v>205</v>
      </c>
    </row>
    <row r="65" spans="1:17" x14ac:dyDescent="0.3">
      <c r="A65" s="135"/>
      <c r="B65" s="4" t="s">
        <v>163</v>
      </c>
      <c r="C65" s="5">
        <f t="shared" ref="C65:C66" si="24">0.82*$B$3</f>
        <v>328</v>
      </c>
      <c r="D65" s="6">
        <f t="shared" ref="D65:D67" si="25">0.86*$B$3</f>
        <v>344</v>
      </c>
      <c r="E65" s="4" t="s">
        <v>557</v>
      </c>
      <c r="F65" s="4" t="s">
        <v>165</v>
      </c>
      <c r="G65" s="7" t="s">
        <v>109</v>
      </c>
      <c r="K65" s="135"/>
      <c r="L65" s="4" t="s">
        <v>163</v>
      </c>
      <c r="M65" s="5"/>
      <c r="N65" s="6"/>
      <c r="O65" s="4" t="s">
        <v>557</v>
      </c>
      <c r="P65" s="4" t="s">
        <v>165</v>
      </c>
      <c r="Q65" s="7" t="s">
        <v>109</v>
      </c>
    </row>
    <row r="66" spans="1:17" x14ac:dyDescent="0.3">
      <c r="A66" s="135"/>
      <c r="B66" s="4" t="s">
        <v>163</v>
      </c>
      <c r="C66" s="5">
        <f t="shared" si="24"/>
        <v>328</v>
      </c>
      <c r="D66" s="6">
        <f t="shared" si="25"/>
        <v>344</v>
      </c>
      <c r="E66" s="4" t="s">
        <v>558</v>
      </c>
      <c r="F66" s="4" t="s">
        <v>165</v>
      </c>
      <c r="G66" s="7" t="s">
        <v>110</v>
      </c>
      <c r="K66" s="135"/>
      <c r="L66" s="4" t="s">
        <v>163</v>
      </c>
      <c r="M66" s="5"/>
      <c r="N66" s="6"/>
      <c r="O66" s="4" t="s">
        <v>558</v>
      </c>
      <c r="P66" s="4" t="s">
        <v>165</v>
      </c>
      <c r="Q66" s="7" t="s">
        <v>110</v>
      </c>
    </row>
    <row r="67" spans="1:17" x14ac:dyDescent="0.3">
      <c r="A67" s="137"/>
      <c r="B67" s="47" t="s">
        <v>163</v>
      </c>
      <c r="C67" s="45">
        <f>0.82*$B$3</f>
        <v>328</v>
      </c>
      <c r="D67" s="46">
        <f t="shared" si="25"/>
        <v>344</v>
      </c>
      <c r="E67" s="47" t="s">
        <v>559</v>
      </c>
      <c r="F67" s="47" t="s">
        <v>165</v>
      </c>
      <c r="G67" s="71" t="s">
        <v>560</v>
      </c>
      <c r="K67" s="137"/>
      <c r="L67" s="47" t="s">
        <v>163</v>
      </c>
      <c r="M67" s="38"/>
      <c r="N67" s="39"/>
      <c r="O67" s="47" t="s">
        <v>559</v>
      </c>
      <c r="P67" s="47" t="s">
        <v>165</v>
      </c>
      <c r="Q67" s="71" t="s">
        <v>560</v>
      </c>
    </row>
    <row r="68" spans="1:17" x14ac:dyDescent="0.3">
      <c r="A68" s="136">
        <v>17</v>
      </c>
      <c r="B68" s="69" t="s">
        <v>113</v>
      </c>
      <c r="C68" s="34">
        <f>0.78*$B$3</f>
        <v>312</v>
      </c>
      <c r="D68" s="35">
        <f>0.82*$B$3</f>
        <v>328</v>
      </c>
      <c r="E68" s="69" t="s">
        <v>561</v>
      </c>
      <c r="F68" s="69" t="s">
        <v>230</v>
      </c>
      <c r="G68" s="70" t="s">
        <v>135</v>
      </c>
      <c r="K68" s="136">
        <v>17</v>
      </c>
      <c r="L68" s="69" t="s">
        <v>113</v>
      </c>
      <c r="M68" s="34">
        <v>0.78</v>
      </c>
      <c r="N68" s="35">
        <v>0.82</v>
      </c>
      <c r="O68" s="69" t="s">
        <v>561</v>
      </c>
      <c r="P68" s="69" t="s">
        <v>230</v>
      </c>
      <c r="Q68" s="70" t="s">
        <v>135</v>
      </c>
    </row>
    <row r="69" spans="1:17" x14ac:dyDescent="0.3">
      <c r="A69" s="135"/>
      <c r="B69" s="4" t="s">
        <v>113</v>
      </c>
      <c r="C69" s="5">
        <f t="shared" ref="C69:C70" si="26">0.78*$B$3</f>
        <v>312</v>
      </c>
      <c r="D69" s="6">
        <f t="shared" ref="D69:D70" si="27">0.82*$B$3</f>
        <v>328</v>
      </c>
      <c r="E69" s="4" t="s">
        <v>136</v>
      </c>
      <c r="F69" s="4" t="s">
        <v>230</v>
      </c>
      <c r="G69" s="7" t="s">
        <v>206</v>
      </c>
      <c r="K69" s="135"/>
      <c r="L69" s="4" t="s">
        <v>113</v>
      </c>
      <c r="M69" s="5"/>
      <c r="N69" s="6"/>
      <c r="O69" s="4" t="s">
        <v>136</v>
      </c>
      <c r="P69" s="4" t="s">
        <v>230</v>
      </c>
      <c r="Q69" s="7" t="s">
        <v>206</v>
      </c>
    </row>
    <row r="70" spans="1:17" x14ac:dyDescent="0.3">
      <c r="A70" s="135"/>
      <c r="B70" s="13" t="s">
        <v>113</v>
      </c>
      <c r="C70" s="45">
        <f t="shared" si="26"/>
        <v>312</v>
      </c>
      <c r="D70" s="46">
        <f t="shared" si="27"/>
        <v>328</v>
      </c>
      <c r="E70" s="13" t="s">
        <v>562</v>
      </c>
      <c r="F70" s="66" t="s">
        <v>230</v>
      </c>
      <c r="G70" s="16" t="s">
        <v>207</v>
      </c>
      <c r="K70" s="135"/>
      <c r="L70" s="13" t="s">
        <v>113</v>
      </c>
      <c r="M70" s="14"/>
      <c r="N70" s="15"/>
      <c r="O70" s="13" t="s">
        <v>562</v>
      </c>
      <c r="P70" s="66" t="s">
        <v>230</v>
      </c>
      <c r="Q70" s="16" t="s">
        <v>207</v>
      </c>
    </row>
    <row r="71" spans="1:17" x14ac:dyDescent="0.3">
      <c r="A71" s="136">
        <v>18</v>
      </c>
      <c r="B71" s="69" t="s">
        <v>238</v>
      </c>
      <c r="C71" s="22">
        <f>0.74*$B$3</f>
        <v>296</v>
      </c>
      <c r="D71" s="23">
        <f>0.78*$B$3</f>
        <v>312</v>
      </c>
      <c r="E71" s="21" t="s">
        <v>321</v>
      </c>
      <c r="F71" s="21" t="s">
        <v>231</v>
      </c>
      <c r="G71" s="24" t="s">
        <v>208</v>
      </c>
      <c r="K71" s="136">
        <v>18</v>
      </c>
      <c r="L71" s="69" t="s">
        <v>238</v>
      </c>
      <c r="M71" s="34">
        <v>0.74</v>
      </c>
      <c r="N71" s="35">
        <v>0.78</v>
      </c>
      <c r="O71" s="69" t="s">
        <v>321</v>
      </c>
      <c r="P71" s="69" t="s">
        <v>231</v>
      </c>
      <c r="Q71" s="70" t="s">
        <v>208</v>
      </c>
    </row>
    <row r="72" spans="1:17" x14ac:dyDescent="0.3">
      <c r="A72" s="137"/>
      <c r="B72" s="17" t="s">
        <v>238</v>
      </c>
      <c r="C72" s="38">
        <f>0.74*$B$3</f>
        <v>296</v>
      </c>
      <c r="D72" s="39">
        <f>0.78*$B$3</f>
        <v>312</v>
      </c>
      <c r="E72" s="47" t="s">
        <v>564</v>
      </c>
      <c r="F72" s="47" t="s">
        <v>231</v>
      </c>
      <c r="G72" s="71" t="s">
        <v>563</v>
      </c>
      <c r="K72" s="137"/>
      <c r="L72" s="17" t="s">
        <v>238</v>
      </c>
      <c r="M72" s="18"/>
      <c r="N72" s="19"/>
      <c r="O72" s="17" t="s">
        <v>564</v>
      </c>
      <c r="P72" s="17" t="s">
        <v>231</v>
      </c>
      <c r="Q72" s="20" t="s">
        <v>563</v>
      </c>
    </row>
    <row r="73" spans="1:17" ht="15" thickBot="1" x14ac:dyDescent="0.35">
      <c r="A73" s="92">
        <v>19</v>
      </c>
      <c r="B73" s="78" t="s">
        <v>259</v>
      </c>
      <c r="C73" s="79">
        <f>0.7*B3</f>
        <v>280</v>
      </c>
      <c r="D73" s="80">
        <f>0.75*B3</f>
        <v>300</v>
      </c>
      <c r="E73" s="78" t="s">
        <v>56</v>
      </c>
      <c r="F73" s="81"/>
      <c r="G73" s="82"/>
      <c r="K73" s="92">
        <v>19</v>
      </c>
      <c r="L73" s="78" t="s">
        <v>259</v>
      </c>
      <c r="M73" s="79">
        <v>0.7</v>
      </c>
      <c r="N73" s="80">
        <v>0.75</v>
      </c>
      <c r="O73" s="78" t="s">
        <v>56</v>
      </c>
      <c r="P73" s="81"/>
      <c r="Q73" s="82"/>
    </row>
    <row r="74" spans="1:17" ht="15" thickTop="1" x14ac:dyDescent="0.3"/>
  </sheetData>
  <mergeCells count="40">
    <mergeCell ref="A32:A35"/>
    <mergeCell ref="A36:A38"/>
    <mergeCell ref="A1:B1"/>
    <mergeCell ref="C1:G1"/>
    <mergeCell ref="C5:D5"/>
    <mergeCell ref="A7:A8"/>
    <mergeCell ref="A9:A11"/>
    <mergeCell ref="M1:Q1"/>
    <mergeCell ref="M5:N5"/>
    <mergeCell ref="K7:K8"/>
    <mergeCell ref="K9:K11"/>
    <mergeCell ref="K12:K15"/>
    <mergeCell ref="K41:K43"/>
    <mergeCell ref="A64:A67"/>
    <mergeCell ref="A68:A70"/>
    <mergeCell ref="A71:A72"/>
    <mergeCell ref="K1:L1"/>
    <mergeCell ref="K16:K20"/>
    <mergeCell ref="A39:A40"/>
    <mergeCell ref="A41:A43"/>
    <mergeCell ref="A44:A47"/>
    <mergeCell ref="A48:A52"/>
    <mergeCell ref="A53:A58"/>
    <mergeCell ref="A59:A63"/>
    <mergeCell ref="A12:A15"/>
    <mergeCell ref="A16:A20"/>
    <mergeCell ref="A21:A26"/>
    <mergeCell ref="A27:A31"/>
    <mergeCell ref="K21:K26"/>
    <mergeCell ref="K27:K31"/>
    <mergeCell ref="K32:K35"/>
    <mergeCell ref="K36:K38"/>
    <mergeCell ref="K39:K40"/>
    <mergeCell ref="K71:K72"/>
    <mergeCell ref="K44:K47"/>
    <mergeCell ref="K48:K52"/>
    <mergeCell ref="K53:K58"/>
    <mergeCell ref="K59:K63"/>
    <mergeCell ref="K64:K67"/>
    <mergeCell ref="K68:K70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D4D8-DB6A-4FE5-A27F-B7F603678CE7}">
  <dimension ref="A1:G32"/>
  <sheetViews>
    <sheetView topLeftCell="A4" workbookViewId="0">
      <selection activeCell="L17" sqref="L17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329</v>
      </c>
      <c r="B1" s="130"/>
      <c r="C1" s="131" t="s">
        <v>330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300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44" t="s">
        <v>1</v>
      </c>
      <c r="C5" s="133" t="s">
        <v>2</v>
      </c>
      <c r="D5" s="133"/>
      <c r="E5" s="44" t="s">
        <v>4</v>
      </c>
      <c r="F5" s="44" t="s">
        <v>3</v>
      </c>
      <c r="G5" s="33" t="s">
        <v>4</v>
      </c>
    </row>
    <row r="6" spans="1:7" x14ac:dyDescent="0.3">
      <c r="A6" s="134">
        <v>1</v>
      </c>
      <c r="B6" s="13" t="s">
        <v>231</v>
      </c>
      <c r="C6" s="14">
        <f>1.6*B3</f>
        <v>480</v>
      </c>
      <c r="D6" s="15">
        <f>1.1*C6</f>
        <v>528</v>
      </c>
      <c r="E6" s="13" t="s">
        <v>284</v>
      </c>
      <c r="F6" s="13" t="s">
        <v>75</v>
      </c>
      <c r="G6" s="16" t="s">
        <v>286</v>
      </c>
    </row>
    <row r="7" spans="1:7" x14ac:dyDescent="0.3">
      <c r="A7" s="135"/>
      <c r="B7" s="13" t="s">
        <v>230</v>
      </c>
      <c r="C7" s="14">
        <f>1.5*B3</f>
        <v>450</v>
      </c>
      <c r="D7" s="15">
        <f t="shared" ref="D7:D31" si="0">1.1*C7</f>
        <v>495.00000000000006</v>
      </c>
      <c r="E7" s="4" t="s">
        <v>234</v>
      </c>
      <c r="F7" s="13" t="s">
        <v>75</v>
      </c>
      <c r="G7" s="7" t="s">
        <v>287</v>
      </c>
    </row>
    <row r="8" spans="1:7" x14ac:dyDescent="0.3">
      <c r="A8" s="135"/>
      <c r="B8" s="13" t="s">
        <v>165</v>
      </c>
      <c r="C8" s="14">
        <f>1.4*B3</f>
        <v>420</v>
      </c>
      <c r="D8" s="15">
        <f t="shared" si="0"/>
        <v>462.00000000000006</v>
      </c>
      <c r="E8" s="4" t="s">
        <v>288</v>
      </c>
      <c r="F8" s="13" t="s">
        <v>75</v>
      </c>
      <c r="G8" s="7" t="s">
        <v>289</v>
      </c>
    </row>
    <row r="9" spans="1:7" x14ac:dyDescent="0.3">
      <c r="A9" s="135"/>
      <c r="B9" s="13" t="s">
        <v>229</v>
      </c>
      <c r="C9" s="14">
        <f>1.3*B3</f>
        <v>390</v>
      </c>
      <c r="D9" s="15">
        <f t="shared" si="0"/>
        <v>429.00000000000006</v>
      </c>
      <c r="E9" s="4" t="s">
        <v>290</v>
      </c>
      <c r="F9" s="13" t="s">
        <v>75</v>
      </c>
      <c r="G9" s="7" t="s">
        <v>291</v>
      </c>
    </row>
    <row r="10" spans="1:7" x14ac:dyDescent="0.3">
      <c r="A10" s="135"/>
      <c r="B10" s="13" t="s">
        <v>173</v>
      </c>
      <c r="C10" s="14">
        <f>1.2*B3</f>
        <v>360</v>
      </c>
      <c r="D10" s="15">
        <f t="shared" si="0"/>
        <v>396.00000000000006</v>
      </c>
      <c r="E10" s="4" t="s">
        <v>20</v>
      </c>
      <c r="F10" s="13" t="s">
        <v>75</v>
      </c>
      <c r="G10" s="7" t="s">
        <v>171</v>
      </c>
    </row>
    <row r="11" spans="1:7" x14ac:dyDescent="0.3">
      <c r="A11" s="135"/>
      <c r="B11" s="13" t="s">
        <v>229</v>
      </c>
      <c r="C11" s="14">
        <f>C9</f>
        <v>390</v>
      </c>
      <c r="D11" s="15">
        <f t="shared" si="0"/>
        <v>429.00000000000006</v>
      </c>
      <c r="E11" s="4" t="s">
        <v>292</v>
      </c>
      <c r="F11" s="13" t="s">
        <v>75</v>
      </c>
      <c r="G11" s="7" t="s">
        <v>293</v>
      </c>
    </row>
    <row r="12" spans="1:7" x14ac:dyDescent="0.3">
      <c r="A12" s="135"/>
      <c r="B12" s="13" t="s">
        <v>165</v>
      </c>
      <c r="C12" s="14">
        <f>C8</f>
        <v>420</v>
      </c>
      <c r="D12" s="15">
        <f t="shared" si="0"/>
        <v>462.00000000000006</v>
      </c>
      <c r="E12" s="4" t="s">
        <v>294</v>
      </c>
      <c r="F12" s="13" t="s">
        <v>75</v>
      </c>
      <c r="G12" s="7" t="s">
        <v>295</v>
      </c>
    </row>
    <row r="13" spans="1:7" x14ac:dyDescent="0.3">
      <c r="A13" s="137"/>
      <c r="B13" s="17" t="s">
        <v>230</v>
      </c>
      <c r="C13" s="14">
        <f>C7</f>
        <v>450</v>
      </c>
      <c r="D13" s="19">
        <f t="shared" si="0"/>
        <v>495.00000000000006</v>
      </c>
      <c r="E13" s="17" t="s">
        <v>214</v>
      </c>
      <c r="F13" s="17" t="s">
        <v>15</v>
      </c>
      <c r="G13" s="20" t="s">
        <v>296</v>
      </c>
    </row>
    <row r="14" spans="1:7" x14ac:dyDescent="0.3">
      <c r="A14" s="136">
        <v>2</v>
      </c>
      <c r="B14" s="13" t="s">
        <v>230</v>
      </c>
      <c r="C14" s="34">
        <f>C13</f>
        <v>450</v>
      </c>
      <c r="D14" s="15">
        <f t="shared" si="0"/>
        <v>495.00000000000006</v>
      </c>
      <c r="E14" s="69" t="s">
        <v>297</v>
      </c>
      <c r="F14" s="13" t="s">
        <v>75</v>
      </c>
      <c r="G14" s="70" t="s">
        <v>298</v>
      </c>
    </row>
    <row r="15" spans="1:7" x14ac:dyDescent="0.3">
      <c r="A15" s="135"/>
      <c r="B15" s="13" t="s">
        <v>165</v>
      </c>
      <c r="C15" s="5">
        <f>C8</f>
        <v>420</v>
      </c>
      <c r="D15" s="15">
        <f t="shared" si="0"/>
        <v>462.00000000000006</v>
      </c>
      <c r="E15" s="4" t="s">
        <v>299</v>
      </c>
      <c r="F15" s="13" t="s">
        <v>75</v>
      </c>
      <c r="G15" s="7" t="s">
        <v>300</v>
      </c>
    </row>
    <row r="16" spans="1:7" x14ac:dyDescent="0.3">
      <c r="A16" s="135"/>
      <c r="B16" s="13" t="s">
        <v>229</v>
      </c>
      <c r="C16" s="5">
        <f>C9</f>
        <v>390</v>
      </c>
      <c r="D16" s="15">
        <f t="shared" si="0"/>
        <v>429.00000000000006</v>
      </c>
      <c r="E16" s="4" t="s">
        <v>301</v>
      </c>
      <c r="F16" s="13" t="s">
        <v>75</v>
      </c>
      <c r="G16" s="7" t="s">
        <v>302</v>
      </c>
    </row>
    <row r="17" spans="1:7" x14ac:dyDescent="0.3">
      <c r="A17" s="135"/>
      <c r="B17" s="13" t="s">
        <v>173</v>
      </c>
      <c r="C17" s="5">
        <f>C10</f>
        <v>360</v>
      </c>
      <c r="D17" s="15">
        <f t="shared" si="0"/>
        <v>396.00000000000006</v>
      </c>
      <c r="E17" s="4" t="s">
        <v>303</v>
      </c>
      <c r="F17" s="13" t="s">
        <v>75</v>
      </c>
      <c r="G17" s="7" t="s">
        <v>304</v>
      </c>
    </row>
    <row r="18" spans="1:7" x14ac:dyDescent="0.3">
      <c r="A18" s="135"/>
      <c r="B18" s="13" t="s">
        <v>229</v>
      </c>
      <c r="C18" s="5">
        <f>C11</f>
        <v>390</v>
      </c>
      <c r="D18" s="15">
        <f t="shared" si="0"/>
        <v>429.00000000000006</v>
      </c>
      <c r="E18" s="4" t="s">
        <v>305</v>
      </c>
      <c r="F18" s="13" t="s">
        <v>75</v>
      </c>
      <c r="G18" s="7" t="s">
        <v>306</v>
      </c>
    </row>
    <row r="19" spans="1:7" x14ac:dyDescent="0.3">
      <c r="A19" s="135"/>
      <c r="B19" s="13" t="s">
        <v>165</v>
      </c>
      <c r="C19" s="5">
        <f>C15</f>
        <v>420</v>
      </c>
      <c r="D19" s="15">
        <f t="shared" si="0"/>
        <v>462.00000000000006</v>
      </c>
      <c r="E19" s="4" t="s">
        <v>307</v>
      </c>
      <c r="F19" s="13" t="s">
        <v>75</v>
      </c>
      <c r="G19" s="7" t="s">
        <v>308</v>
      </c>
    </row>
    <row r="20" spans="1:7" x14ac:dyDescent="0.3">
      <c r="A20" s="137"/>
      <c r="B20" s="17" t="s">
        <v>230</v>
      </c>
      <c r="C20" s="14">
        <f>C13</f>
        <v>450</v>
      </c>
      <c r="D20" s="19">
        <f t="shared" si="0"/>
        <v>495.00000000000006</v>
      </c>
      <c r="E20" s="47" t="s">
        <v>309</v>
      </c>
      <c r="F20" s="17" t="s">
        <v>15</v>
      </c>
      <c r="G20" s="71" t="s">
        <v>310</v>
      </c>
    </row>
    <row r="21" spans="1:7" x14ac:dyDescent="0.3">
      <c r="A21" s="136">
        <v>3</v>
      </c>
      <c r="B21" s="21" t="s">
        <v>165</v>
      </c>
      <c r="C21" s="34">
        <f>C19</f>
        <v>420</v>
      </c>
      <c r="D21" s="15">
        <f t="shared" si="0"/>
        <v>462.00000000000006</v>
      </c>
      <c r="E21" s="69" t="s">
        <v>129</v>
      </c>
      <c r="F21" s="21" t="s">
        <v>75</v>
      </c>
      <c r="G21" s="70" t="s">
        <v>311</v>
      </c>
    </row>
    <row r="22" spans="1:7" x14ac:dyDescent="0.3">
      <c r="A22" s="135"/>
      <c r="B22" s="13" t="s">
        <v>229</v>
      </c>
      <c r="C22" s="5">
        <f>C16</f>
        <v>390</v>
      </c>
      <c r="D22" s="15">
        <f t="shared" si="0"/>
        <v>429.00000000000006</v>
      </c>
      <c r="E22" s="4" t="s">
        <v>312</v>
      </c>
      <c r="F22" s="13" t="s">
        <v>75</v>
      </c>
      <c r="G22" s="7" t="s">
        <v>313</v>
      </c>
    </row>
    <row r="23" spans="1:7" x14ac:dyDescent="0.3">
      <c r="A23" s="135"/>
      <c r="B23" s="13" t="s">
        <v>173</v>
      </c>
      <c r="C23" s="5">
        <f>C17</f>
        <v>360</v>
      </c>
      <c r="D23" s="15">
        <f t="shared" si="0"/>
        <v>396.00000000000006</v>
      </c>
      <c r="E23" s="4" t="s">
        <v>314</v>
      </c>
      <c r="F23" s="13" t="s">
        <v>75</v>
      </c>
      <c r="G23" s="7" t="s">
        <v>315</v>
      </c>
    </row>
    <row r="24" spans="1:7" x14ac:dyDescent="0.3">
      <c r="A24" s="135"/>
      <c r="B24" s="13" t="s">
        <v>229</v>
      </c>
      <c r="C24" s="5">
        <f>C22</f>
        <v>390</v>
      </c>
      <c r="D24" s="15">
        <f t="shared" si="0"/>
        <v>429.00000000000006</v>
      </c>
      <c r="E24" s="4" t="s">
        <v>316</v>
      </c>
      <c r="F24" s="13" t="s">
        <v>75</v>
      </c>
      <c r="G24" s="7" t="s">
        <v>317</v>
      </c>
    </row>
    <row r="25" spans="1:7" x14ac:dyDescent="0.3">
      <c r="A25" s="135"/>
      <c r="B25" s="13" t="s">
        <v>165</v>
      </c>
      <c r="C25" s="5">
        <f>C21</f>
        <v>420</v>
      </c>
      <c r="D25" s="15">
        <f t="shared" si="0"/>
        <v>462.00000000000006</v>
      </c>
      <c r="E25" s="4" t="s">
        <v>318</v>
      </c>
      <c r="F25" s="13" t="s">
        <v>75</v>
      </c>
      <c r="G25" s="7" t="s">
        <v>319</v>
      </c>
    </row>
    <row r="26" spans="1:7" x14ac:dyDescent="0.3">
      <c r="A26" s="137"/>
      <c r="B26" s="17" t="s">
        <v>230</v>
      </c>
      <c r="C26" s="14">
        <f>C20</f>
        <v>450</v>
      </c>
      <c r="D26" s="19">
        <f t="shared" si="0"/>
        <v>495.00000000000006</v>
      </c>
      <c r="E26" s="47" t="s">
        <v>320</v>
      </c>
      <c r="F26" s="17" t="s">
        <v>15</v>
      </c>
      <c r="G26" s="71" t="s">
        <v>55</v>
      </c>
    </row>
    <row r="27" spans="1:7" x14ac:dyDescent="0.3">
      <c r="A27" s="136">
        <v>4</v>
      </c>
      <c r="B27" s="13" t="s">
        <v>229</v>
      </c>
      <c r="C27" s="34">
        <f>C22</f>
        <v>390</v>
      </c>
      <c r="D27" s="15">
        <f t="shared" si="0"/>
        <v>429.00000000000006</v>
      </c>
      <c r="E27" s="69" t="s">
        <v>321</v>
      </c>
      <c r="F27" s="13" t="s">
        <v>75</v>
      </c>
      <c r="G27" s="70" t="s">
        <v>322</v>
      </c>
    </row>
    <row r="28" spans="1:7" x14ac:dyDescent="0.3">
      <c r="A28" s="135"/>
      <c r="B28" s="13" t="s">
        <v>173</v>
      </c>
      <c r="C28" s="5">
        <f>C23</f>
        <v>360</v>
      </c>
      <c r="D28" s="15">
        <f t="shared" si="0"/>
        <v>396.00000000000006</v>
      </c>
      <c r="E28" s="4" t="s">
        <v>323</v>
      </c>
      <c r="F28" s="13" t="s">
        <v>75</v>
      </c>
      <c r="G28" s="7" t="s">
        <v>324</v>
      </c>
    </row>
    <row r="29" spans="1:7" x14ac:dyDescent="0.3">
      <c r="A29" s="135"/>
      <c r="B29" s="13" t="s">
        <v>229</v>
      </c>
      <c r="C29" s="5">
        <f>C24</f>
        <v>390</v>
      </c>
      <c r="D29" s="15">
        <f t="shared" si="0"/>
        <v>429.00000000000006</v>
      </c>
      <c r="E29" s="4" t="s">
        <v>325</v>
      </c>
      <c r="F29" s="13" t="s">
        <v>75</v>
      </c>
      <c r="G29" s="7" t="s">
        <v>326</v>
      </c>
    </row>
    <row r="30" spans="1:7" x14ac:dyDescent="0.3">
      <c r="A30" s="135"/>
      <c r="B30" s="13" t="s">
        <v>165</v>
      </c>
      <c r="C30" s="5">
        <f>C25</f>
        <v>420</v>
      </c>
      <c r="D30" s="15">
        <f t="shared" si="0"/>
        <v>462.00000000000006</v>
      </c>
      <c r="E30" s="4" t="s">
        <v>327</v>
      </c>
      <c r="F30" s="13" t="s">
        <v>75</v>
      </c>
      <c r="G30" s="7" t="s">
        <v>328</v>
      </c>
    </row>
    <row r="31" spans="1:7" ht="15" thickBot="1" x14ac:dyDescent="0.35">
      <c r="A31" s="140"/>
      <c r="B31" s="8" t="s">
        <v>230</v>
      </c>
      <c r="C31" s="9">
        <f>C20</f>
        <v>450</v>
      </c>
      <c r="D31" s="10">
        <f t="shared" si="0"/>
        <v>495.00000000000006</v>
      </c>
      <c r="E31" s="50" t="s">
        <v>285</v>
      </c>
      <c r="F31" s="48" t="s">
        <v>236</v>
      </c>
      <c r="G31" s="51" t="s">
        <v>92</v>
      </c>
    </row>
    <row r="32" spans="1:7" ht="15" thickTop="1" x14ac:dyDescent="0.3"/>
  </sheetData>
  <mergeCells count="7">
    <mergeCell ref="A27:A31"/>
    <mergeCell ref="A1:B1"/>
    <mergeCell ref="C1:G1"/>
    <mergeCell ref="C5:D5"/>
    <mergeCell ref="A6:A13"/>
    <mergeCell ref="A14:A20"/>
    <mergeCell ref="A21:A26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FEAE-9C68-459D-A985-2B1D38CBA0CF}">
  <dimension ref="A1:G16"/>
  <sheetViews>
    <sheetView workbookViewId="0">
      <selection activeCell="E25" sqref="E25"/>
    </sheetView>
  </sheetViews>
  <sheetFormatPr baseColWidth="10" defaultColWidth="8.88671875" defaultRowHeight="14.4" x14ac:dyDescent="0.3"/>
  <cols>
    <col min="1" max="1" width="8.88671875" style="2"/>
    <col min="2" max="7" width="12.77734375" style="2" customWidth="1"/>
    <col min="8" max="16384" width="8.88671875" style="2"/>
  </cols>
  <sheetData>
    <row r="1" spans="1:7" ht="40.049999999999997" customHeight="1" x14ac:dyDescent="0.3">
      <c r="A1" s="130" t="s">
        <v>341</v>
      </c>
      <c r="B1" s="130"/>
      <c r="C1" s="131" t="s">
        <v>342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83"/>
      <c r="B3" s="84" t="s">
        <v>66</v>
      </c>
      <c r="C3" s="84">
        <v>420</v>
      </c>
      <c r="D3" s="84"/>
      <c r="E3" s="85" t="s">
        <v>331</v>
      </c>
      <c r="F3" s="84">
        <v>655</v>
      </c>
      <c r="G3" s="86"/>
    </row>
    <row r="4" spans="1:7" ht="6" customHeight="1" thickTop="1" thickBot="1" x14ac:dyDescent="0.35">
      <c r="A4" s="26"/>
      <c r="B4" s="26"/>
      <c r="C4" s="26"/>
      <c r="D4" s="26"/>
      <c r="E4" s="26"/>
      <c r="F4" s="26"/>
      <c r="G4" s="26"/>
    </row>
    <row r="5" spans="1:7" s="3" customFormat="1" ht="19.95" customHeight="1" thickTop="1" thickBot="1" x14ac:dyDescent="0.35">
      <c r="A5" s="88" t="s">
        <v>340</v>
      </c>
      <c r="B5" s="44" t="s">
        <v>1</v>
      </c>
      <c r="C5" s="133" t="s">
        <v>2</v>
      </c>
      <c r="D5" s="133"/>
      <c r="E5" s="44" t="s">
        <v>4</v>
      </c>
      <c r="F5" s="44" t="s">
        <v>3</v>
      </c>
      <c r="G5" s="33" t="s">
        <v>4</v>
      </c>
    </row>
    <row r="6" spans="1:7" x14ac:dyDescent="0.3">
      <c r="A6" s="87">
        <v>1</v>
      </c>
      <c r="B6" s="47" t="s">
        <v>173</v>
      </c>
      <c r="C6" s="38">
        <f>$C$3+0.3*($F$3-$C$3)</f>
        <v>490.5</v>
      </c>
      <c r="D6" s="39">
        <f>$C$3+0.5*($F$3-$C$3)</f>
        <v>537.5</v>
      </c>
      <c r="E6" s="47" t="s">
        <v>334</v>
      </c>
      <c r="F6" s="47" t="s">
        <v>75</v>
      </c>
      <c r="G6" s="71" t="s">
        <v>115</v>
      </c>
    </row>
    <row r="7" spans="1:7" x14ac:dyDescent="0.3">
      <c r="A7" s="74">
        <v>2</v>
      </c>
      <c r="B7" s="75" t="s">
        <v>173</v>
      </c>
      <c r="C7" s="38">
        <f t="shared" ref="C7:C15" si="0">$C$3+0.3*($F$3-$C$3)</f>
        <v>490.5</v>
      </c>
      <c r="D7" s="39">
        <f t="shared" ref="D7:D15" si="1">$C$3+0.5*($F$3-$C$3)</f>
        <v>537.5</v>
      </c>
      <c r="E7" s="75" t="s">
        <v>15</v>
      </c>
      <c r="F7" s="75" t="s">
        <v>332</v>
      </c>
      <c r="G7" s="76" t="s">
        <v>117</v>
      </c>
    </row>
    <row r="8" spans="1:7" x14ac:dyDescent="0.3">
      <c r="A8" s="74">
        <v>3</v>
      </c>
      <c r="B8" s="75" t="s">
        <v>173</v>
      </c>
      <c r="C8" s="38">
        <f t="shared" si="0"/>
        <v>490.5</v>
      </c>
      <c r="D8" s="39">
        <f t="shared" si="1"/>
        <v>537.5</v>
      </c>
      <c r="E8" s="75" t="s">
        <v>335</v>
      </c>
      <c r="F8" s="75" t="s">
        <v>115</v>
      </c>
      <c r="G8" s="76" t="s">
        <v>336</v>
      </c>
    </row>
    <row r="9" spans="1:7" x14ac:dyDescent="0.3">
      <c r="A9" s="74">
        <v>4</v>
      </c>
      <c r="B9" s="75" t="s">
        <v>173</v>
      </c>
      <c r="C9" s="38">
        <f t="shared" si="0"/>
        <v>490.5</v>
      </c>
      <c r="D9" s="39">
        <f t="shared" si="1"/>
        <v>537.5</v>
      </c>
      <c r="E9" s="75" t="s">
        <v>118</v>
      </c>
      <c r="F9" s="75" t="s">
        <v>237</v>
      </c>
      <c r="G9" s="76" t="s">
        <v>273</v>
      </c>
    </row>
    <row r="10" spans="1:7" x14ac:dyDescent="0.3">
      <c r="A10" s="74">
        <v>5</v>
      </c>
      <c r="B10" s="75" t="s">
        <v>173</v>
      </c>
      <c r="C10" s="38">
        <f t="shared" si="0"/>
        <v>490.5</v>
      </c>
      <c r="D10" s="39">
        <f t="shared" si="1"/>
        <v>537.5</v>
      </c>
      <c r="E10" s="75" t="s">
        <v>80</v>
      </c>
      <c r="F10" s="75" t="s">
        <v>15</v>
      </c>
      <c r="G10" s="76" t="s">
        <v>81</v>
      </c>
    </row>
    <row r="11" spans="1:7" x14ac:dyDescent="0.3">
      <c r="A11" s="74">
        <v>6</v>
      </c>
      <c r="B11" s="75" t="s">
        <v>173</v>
      </c>
      <c r="C11" s="38">
        <f t="shared" si="0"/>
        <v>490.5</v>
      </c>
      <c r="D11" s="39">
        <f t="shared" si="1"/>
        <v>537.5</v>
      </c>
      <c r="E11" s="75" t="s">
        <v>174</v>
      </c>
      <c r="F11" s="75" t="s">
        <v>166</v>
      </c>
      <c r="G11" s="76" t="s">
        <v>177</v>
      </c>
    </row>
    <row r="12" spans="1:7" x14ac:dyDescent="0.3">
      <c r="A12" s="74">
        <v>7</v>
      </c>
      <c r="B12" s="75" t="s">
        <v>173</v>
      </c>
      <c r="C12" s="38">
        <f t="shared" si="0"/>
        <v>490.5</v>
      </c>
      <c r="D12" s="39">
        <f t="shared" si="1"/>
        <v>537.5</v>
      </c>
      <c r="E12" s="75" t="s">
        <v>182</v>
      </c>
      <c r="F12" s="75" t="s">
        <v>116</v>
      </c>
      <c r="G12" s="76" t="s">
        <v>337</v>
      </c>
    </row>
    <row r="13" spans="1:7" x14ac:dyDescent="0.3">
      <c r="A13" s="74">
        <v>8</v>
      </c>
      <c r="B13" s="75" t="s">
        <v>173</v>
      </c>
      <c r="C13" s="38">
        <f t="shared" si="0"/>
        <v>490.5</v>
      </c>
      <c r="D13" s="39">
        <f t="shared" si="1"/>
        <v>537.5</v>
      </c>
      <c r="E13" s="75" t="s">
        <v>183</v>
      </c>
      <c r="F13" s="75" t="s">
        <v>333</v>
      </c>
      <c r="G13" s="76" t="s">
        <v>338</v>
      </c>
    </row>
    <row r="14" spans="1:7" x14ac:dyDescent="0.3">
      <c r="A14" s="74">
        <v>9</v>
      </c>
      <c r="B14" s="75" t="s">
        <v>173</v>
      </c>
      <c r="C14" s="38">
        <f t="shared" si="0"/>
        <v>490.5</v>
      </c>
      <c r="D14" s="39">
        <f t="shared" si="1"/>
        <v>537.5</v>
      </c>
      <c r="E14" s="75" t="s">
        <v>147</v>
      </c>
      <c r="F14" s="75" t="s">
        <v>76</v>
      </c>
      <c r="G14" s="76" t="s">
        <v>339</v>
      </c>
    </row>
    <row r="15" spans="1:7" ht="15" thickBot="1" x14ac:dyDescent="0.35">
      <c r="A15" s="77">
        <v>10</v>
      </c>
      <c r="B15" s="78" t="s">
        <v>173</v>
      </c>
      <c r="C15" s="79">
        <f t="shared" si="0"/>
        <v>490.5</v>
      </c>
      <c r="D15" s="80">
        <f t="shared" si="1"/>
        <v>537.5</v>
      </c>
      <c r="E15" s="78" t="s">
        <v>128</v>
      </c>
      <c r="F15" s="81"/>
      <c r="G15" s="82"/>
    </row>
    <row r="16" spans="1:7" ht="15" thickTop="1" x14ac:dyDescent="0.3"/>
  </sheetData>
  <mergeCells count="3">
    <mergeCell ref="A1:B1"/>
    <mergeCell ref="C1:G1"/>
    <mergeCell ref="C5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EA2D-C47E-4EDB-818B-5828201BA950}">
  <dimension ref="A1:G16"/>
  <sheetViews>
    <sheetView workbookViewId="0">
      <selection activeCell="E20" sqref="E20"/>
    </sheetView>
  </sheetViews>
  <sheetFormatPr baseColWidth="10" defaultColWidth="8.88671875" defaultRowHeight="14.4" x14ac:dyDescent="0.3"/>
  <cols>
    <col min="1" max="1" width="8.88671875" style="2"/>
    <col min="2" max="7" width="12.77734375" style="2" customWidth="1"/>
    <col min="8" max="16384" width="8.88671875" style="2"/>
  </cols>
  <sheetData>
    <row r="1" spans="1:7" ht="40.049999999999997" customHeight="1" x14ac:dyDescent="0.3">
      <c r="A1" s="130" t="s">
        <v>343</v>
      </c>
      <c r="B1" s="130"/>
      <c r="C1" s="131" t="s">
        <v>344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83"/>
      <c r="B3" s="84" t="s">
        <v>66</v>
      </c>
      <c r="C3" s="84">
        <v>420</v>
      </c>
      <c r="D3" s="84"/>
      <c r="E3" s="85" t="s">
        <v>331</v>
      </c>
      <c r="F3" s="84">
        <v>655</v>
      </c>
      <c r="G3" s="86"/>
    </row>
    <row r="4" spans="1:7" ht="6" customHeight="1" thickTop="1" thickBot="1" x14ac:dyDescent="0.35">
      <c r="A4" s="26"/>
      <c r="B4" s="26"/>
      <c r="C4" s="26"/>
      <c r="D4" s="26"/>
      <c r="E4" s="26"/>
      <c r="F4" s="26"/>
      <c r="G4" s="26"/>
    </row>
    <row r="5" spans="1:7" s="3" customFormat="1" ht="19.95" customHeight="1" thickTop="1" thickBot="1" x14ac:dyDescent="0.35">
      <c r="A5" s="88" t="s">
        <v>340</v>
      </c>
      <c r="B5" s="44" t="s">
        <v>1</v>
      </c>
      <c r="C5" s="133" t="s">
        <v>2</v>
      </c>
      <c r="D5" s="133"/>
      <c r="E5" s="44" t="s">
        <v>4</v>
      </c>
      <c r="F5" s="44" t="s">
        <v>3</v>
      </c>
      <c r="G5" s="33" t="s">
        <v>4</v>
      </c>
    </row>
    <row r="6" spans="1:7" x14ac:dyDescent="0.3">
      <c r="A6" s="87">
        <v>1</v>
      </c>
      <c r="B6" s="47" t="s">
        <v>165</v>
      </c>
      <c r="C6" s="38">
        <f>$C$3+0.4*($F$3-$C$3)</f>
        <v>514</v>
      </c>
      <c r="D6" s="39">
        <f>$C$3+0.6*($F$3-$C$3)</f>
        <v>561</v>
      </c>
      <c r="E6" s="47" t="s">
        <v>345</v>
      </c>
      <c r="F6" s="47" t="s">
        <v>75</v>
      </c>
      <c r="G6" s="71" t="s">
        <v>167</v>
      </c>
    </row>
    <row r="7" spans="1:7" x14ac:dyDescent="0.3">
      <c r="A7" s="74">
        <v>2</v>
      </c>
      <c r="B7" s="47" t="s">
        <v>165</v>
      </c>
      <c r="C7" s="38">
        <f t="shared" ref="C7:C15" si="0">$C$3+0.4*($F$3-$C$3)</f>
        <v>514</v>
      </c>
      <c r="D7" s="39">
        <f t="shared" ref="D7:D15" si="1">$C$3+0.6*($F$3-$C$3)</f>
        <v>561</v>
      </c>
      <c r="E7" s="75" t="s">
        <v>8</v>
      </c>
      <c r="F7" s="75" t="s">
        <v>332</v>
      </c>
      <c r="G7" s="76" t="s">
        <v>346</v>
      </c>
    </row>
    <row r="8" spans="1:7" x14ac:dyDescent="0.3">
      <c r="A8" s="74">
        <v>3</v>
      </c>
      <c r="B8" s="47" t="s">
        <v>165</v>
      </c>
      <c r="C8" s="38">
        <f t="shared" si="0"/>
        <v>514</v>
      </c>
      <c r="D8" s="39">
        <f t="shared" si="1"/>
        <v>561</v>
      </c>
      <c r="E8" s="75" t="s">
        <v>117</v>
      </c>
      <c r="F8" s="75" t="s">
        <v>115</v>
      </c>
      <c r="G8" s="76" t="s">
        <v>139</v>
      </c>
    </row>
    <row r="9" spans="1:7" x14ac:dyDescent="0.3">
      <c r="A9" s="74">
        <v>4</v>
      </c>
      <c r="B9" s="47" t="s">
        <v>165</v>
      </c>
      <c r="C9" s="38">
        <f t="shared" si="0"/>
        <v>514</v>
      </c>
      <c r="D9" s="39">
        <f t="shared" si="1"/>
        <v>561</v>
      </c>
      <c r="E9" s="75" t="s">
        <v>271</v>
      </c>
      <c r="F9" s="75" t="s">
        <v>237</v>
      </c>
      <c r="G9" s="76" t="s">
        <v>347</v>
      </c>
    </row>
    <row r="10" spans="1:7" x14ac:dyDescent="0.3">
      <c r="A10" s="74">
        <v>5</v>
      </c>
      <c r="B10" s="47" t="s">
        <v>165</v>
      </c>
      <c r="C10" s="38">
        <f t="shared" si="0"/>
        <v>514</v>
      </c>
      <c r="D10" s="39">
        <f t="shared" si="1"/>
        <v>561</v>
      </c>
      <c r="E10" s="75" t="s">
        <v>348</v>
      </c>
      <c r="F10" s="75" t="s">
        <v>15</v>
      </c>
      <c r="G10" s="76" t="s">
        <v>349</v>
      </c>
    </row>
    <row r="11" spans="1:7" x14ac:dyDescent="0.3">
      <c r="A11" s="74">
        <v>6</v>
      </c>
      <c r="B11" s="47" t="s">
        <v>165</v>
      </c>
      <c r="C11" s="38">
        <f t="shared" si="0"/>
        <v>514</v>
      </c>
      <c r="D11" s="39">
        <f t="shared" si="1"/>
        <v>561</v>
      </c>
      <c r="E11" s="75" t="s">
        <v>279</v>
      </c>
      <c r="F11" s="75" t="s">
        <v>166</v>
      </c>
      <c r="G11" s="76" t="s">
        <v>122</v>
      </c>
    </row>
    <row r="12" spans="1:7" x14ac:dyDescent="0.3">
      <c r="A12" s="74">
        <v>7</v>
      </c>
      <c r="B12" s="47" t="s">
        <v>165</v>
      </c>
      <c r="C12" s="38">
        <f t="shared" si="0"/>
        <v>514</v>
      </c>
      <c r="D12" s="39">
        <f t="shared" si="1"/>
        <v>561</v>
      </c>
      <c r="E12" s="75" t="s">
        <v>350</v>
      </c>
      <c r="F12" s="75" t="s">
        <v>116</v>
      </c>
      <c r="G12" s="76" t="s">
        <v>13</v>
      </c>
    </row>
    <row r="13" spans="1:7" x14ac:dyDescent="0.3">
      <c r="A13" s="74">
        <v>8</v>
      </c>
      <c r="B13" s="47" t="s">
        <v>165</v>
      </c>
      <c r="C13" s="38">
        <f t="shared" si="0"/>
        <v>514</v>
      </c>
      <c r="D13" s="39">
        <f t="shared" si="1"/>
        <v>561</v>
      </c>
      <c r="E13" s="75" t="s">
        <v>351</v>
      </c>
      <c r="F13" s="75" t="s">
        <v>333</v>
      </c>
      <c r="G13" s="76" t="s">
        <v>248</v>
      </c>
    </row>
    <row r="14" spans="1:7" x14ac:dyDescent="0.3">
      <c r="A14" s="74">
        <v>9</v>
      </c>
      <c r="B14" s="47" t="s">
        <v>165</v>
      </c>
      <c r="C14" s="38">
        <f t="shared" si="0"/>
        <v>514</v>
      </c>
      <c r="D14" s="39">
        <f t="shared" si="1"/>
        <v>561</v>
      </c>
      <c r="E14" s="75" t="s">
        <v>352</v>
      </c>
      <c r="F14" s="75" t="s">
        <v>76</v>
      </c>
      <c r="G14" s="76" t="s">
        <v>353</v>
      </c>
    </row>
    <row r="15" spans="1:7" ht="15" thickBot="1" x14ac:dyDescent="0.35">
      <c r="A15" s="77">
        <v>10</v>
      </c>
      <c r="B15" s="78" t="s">
        <v>165</v>
      </c>
      <c r="C15" s="79">
        <f t="shared" si="0"/>
        <v>514</v>
      </c>
      <c r="D15" s="80">
        <f t="shared" si="1"/>
        <v>561</v>
      </c>
      <c r="E15" s="78" t="s">
        <v>354</v>
      </c>
      <c r="F15" s="81"/>
      <c r="G15" s="82"/>
    </row>
    <row r="16" spans="1:7" ht="15" thickTop="1" x14ac:dyDescent="0.3"/>
  </sheetData>
  <mergeCells count="3">
    <mergeCell ref="A1:B1"/>
    <mergeCell ref="C1:G1"/>
    <mergeCell ref="C5:D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EECB-7BF1-4AE3-A290-166B67E4713D}">
  <dimension ref="A1:G18"/>
  <sheetViews>
    <sheetView workbookViewId="0">
      <selection sqref="A1:XFD1048576"/>
    </sheetView>
  </sheetViews>
  <sheetFormatPr baseColWidth="10" defaultColWidth="8.88671875" defaultRowHeight="14.4" x14ac:dyDescent="0.3"/>
  <cols>
    <col min="1" max="1" width="8.88671875" style="2"/>
    <col min="2" max="7" width="12.77734375" style="2" customWidth="1"/>
    <col min="8" max="16384" width="8.88671875" style="2"/>
  </cols>
  <sheetData>
    <row r="1" spans="1:7" ht="40.049999999999997" customHeight="1" x14ac:dyDescent="0.3">
      <c r="A1" s="130" t="s">
        <v>355</v>
      </c>
      <c r="B1" s="130"/>
      <c r="C1" s="131" t="s">
        <v>356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83"/>
      <c r="B3" s="84" t="s">
        <v>66</v>
      </c>
      <c r="C3" s="84">
        <v>420</v>
      </c>
      <c r="D3" s="84"/>
      <c r="E3" s="85" t="s">
        <v>331</v>
      </c>
      <c r="F3" s="84">
        <v>655</v>
      </c>
      <c r="G3" s="86"/>
    </row>
    <row r="4" spans="1:7" ht="6" customHeight="1" thickTop="1" thickBot="1" x14ac:dyDescent="0.35">
      <c r="A4" s="26"/>
      <c r="B4" s="26"/>
      <c r="C4" s="26"/>
      <c r="D4" s="26"/>
      <c r="E4" s="26"/>
      <c r="F4" s="26"/>
      <c r="G4" s="26"/>
    </row>
    <row r="5" spans="1:7" s="3" customFormat="1" ht="19.95" customHeight="1" thickTop="1" thickBot="1" x14ac:dyDescent="0.35">
      <c r="A5" s="88" t="s">
        <v>162</v>
      </c>
      <c r="B5" s="44" t="s">
        <v>1</v>
      </c>
      <c r="C5" s="133" t="s">
        <v>2</v>
      </c>
      <c r="D5" s="133"/>
      <c r="E5" s="44" t="s">
        <v>4</v>
      </c>
      <c r="F5" s="44" t="s">
        <v>3</v>
      </c>
      <c r="G5" s="33" t="s">
        <v>4</v>
      </c>
    </row>
    <row r="6" spans="1:7" x14ac:dyDescent="0.3">
      <c r="A6" s="153">
        <v>1</v>
      </c>
      <c r="B6" s="66" t="s">
        <v>173</v>
      </c>
      <c r="C6" s="45">
        <f>$C$3+0.3*($F$3-$C$3)</f>
        <v>490.5</v>
      </c>
      <c r="D6" s="46">
        <f>$C$3+0.5*($F$3-$C$3)</f>
        <v>537.5</v>
      </c>
      <c r="E6" s="66" t="s">
        <v>334</v>
      </c>
      <c r="F6" s="66" t="s">
        <v>115</v>
      </c>
      <c r="G6" s="89" t="s">
        <v>15</v>
      </c>
    </row>
    <row r="7" spans="1:7" x14ac:dyDescent="0.3">
      <c r="A7" s="151"/>
      <c r="B7" s="4" t="s">
        <v>173</v>
      </c>
      <c r="C7" s="45">
        <f t="shared" ref="C7:C10" si="0">$C$3+0.3*($F$3-$C$3)</f>
        <v>490.5</v>
      </c>
      <c r="D7" s="46">
        <f t="shared" ref="D7:D10" si="1">$C$3+0.5*($F$3-$C$3)</f>
        <v>537.5</v>
      </c>
      <c r="E7" s="4" t="s">
        <v>116</v>
      </c>
      <c r="F7" s="4" t="s">
        <v>115</v>
      </c>
      <c r="G7" s="7" t="s">
        <v>94</v>
      </c>
    </row>
    <row r="8" spans="1:7" x14ac:dyDescent="0.3">
      <c r="A8" s="151"/>
      <c r="B8" s="4" t="s">
        <v>173</v>
      </c>
      <c r="C8" s="45">
        <f t="shared" si="0"/>
        <v>490.5</v>
      </c>
      <c r="D8" s="46">
        <f t="shared" si="1"/>
        <v>537.5</v>
      </c>
      <c r="E8" s="4" t="s">
        <v>266</v>
      </c>
      <c r="F8" s="4" t="s">
        <v>115</v>
      </c>
      <c r="G8" s="7" t="s">
        <v>79</v>
      </c>
    </row>
    <row r="9" spans="1:7" x14ac:dyDescent="0.3">
      <c r="A9" s="151"/>
      <c r="B9" s="4" t="s">
        <v>173</v>
      </c>
      <c r="C9" s="45">
        <f t="shared" si="0"/>
        <v>490.5</v>
      </c>
      <c r="D9" s="46">
        <f t="shared" si="1"/>
        <v>537.5</v>
      </c>
      <c r="E9" s="4" t="s">
        <v>140</v>
      </c>
      <c r="F9" s="4" t="s">
        <v>115</v>
      </c>
      <c r="G9" s="7" t="s">
        <v>80</v>
      </c>
    </row>
    <row r="10" spans="1:7" x14ac:dyDescent="0.3">
      <c r="A10" s="154"/>
      <c r="B10" s="47" t="s">
        <v>173</v>
      </c>
      <c r="C10" s="38">
        <f t="shared" si="0"/>
        <v>490.5</v>
      </c>
      <c r="D10" s="39">
        <f t="shared" si="1"/>
        <v>537.5</v>
      </c>
      <c r="E10" s="47" t="s">
        <v>274</v>
      </c>
      <c r="F10" s="47" t="s">
        <v>357</v>
      </c>
      <c r="G10" s="71" t="s">
        <v>82</v>
      </c>
    </row>
    <row r="11" spans="1:7" x14ac:dyDescent="0.3">
      <c r="A11" s="150">
        <v>2</v>
      </c>
      <c r="B11" s="66" t="s">
        <v>165</v>
      </c>
      <c r="C11" s="45">
        <f>$C$3+0.45*($F$3-$C$3)</f>
        <v>525.75</v>
      </c>
      <c r="D11" s="46">
        <f>$C$3+0.65*($F$3-$C$3)</f>
        <v>572.75</v>
      </c>
      <c r="E11" s="69" t="s">
        <v>359</v>
      </c>
      <c r="F11" s="69" t="s">
        <v>8</v>
      </c>
      <c r="G11" s="70" t="s">
        <v>84</v>
      </c>
    </row>
    <row r="12" spans="1:7" x14ac:dyDescent="0.3">
      <c r="A12" s="151"/>
      <c r="B12" s="4" t="s">
        <v>165</v>
      </c>
      <c r="C12" s="45">
        <f t="shared" ref="C12:C14" si="2">$C$3+0.45*($F$3-$C$3)</f>
        <v>525.75</v>
      </c>
      <c r="D12" s="46">
        <f t="shared" ref="D12:D14" si="3">$C$3+0.65*($F$3-$C$3)</f>
        <v>572.75</v>
      </c>
      <c r="E12" s="4" t="s">
        <v>23</v>
      </c>
      <c r="F12" s="4" t="s">
        <v>8</v>
      </c>
      <c r="G12" s="7" t="s">
        <v>235</v>
      </c>
    </row>
    <row r="13" spans="1:7" x14ac:dyDescent="0.3">
      <c r="A13" s="151"/>
      <c r="B13" s="4" t="s">
        <v>165</v>
      </c>
      <c r="C13" s="45">
        <f t="shared" si="2"/>
        <v>525.75</v>
      </c>
      <c r="D13" s="46">
        <f t="shared" si="3"/>
        <v>572.75</v>
      </c>
      <c r="E13" s="4" t="s">
        <v>13</v>
      </c>
      <c r="F13" s="4" t="s">
        <v>8</v>
      </c>
      <c r="G13" s="7" t="s">
        <v>97</v>
      </c>
    </row>
    <row r="14" spans="1:7" x14ac:dyDescent="0.3">
      <c r="A14" s="154"/>
      <c r="B14" s="47" t="s">
        <v>165</v>
      </c>
      <c r="C14" s="38">
        <f t="shared" si="2"/>
        <v>525.75</v>
      </c>
      <c r="D14" s="39">
        <f t="shared" si="3"/>
        <v>572.75</v>
      </c>
      <c r="E14" s="47" t="s">
        <v>360</v>
      </c>
      <c r="F14" s="47" t="s">
        <v>239</v>
      </c>
      <c r="G14" s="71" t="s">
        <v>98</v>
      </c>
    </row>
    <row r="15" spans="1:7" x14ac:dyDescent="0.3">
      <c r="A15" s="150" t="s">
        <v>15</v>
      </c>
      <c r="B15" s="66" t="s">
        <v>231</v>
      </c>
      <c r="C15" s="45">
        <f>$C$3+0.65*($F$3-$C$3)</f>
        <v>572.75</v>
      </c>
      <c r="D15" s="46">
        <f>F3</f>
        <v>655</v>
      </c>
      <c r="E15" s="69" t="s">
        <v>216</v>
      </c>
      <c r="F15" s="69" t="s">
        <v>358</v>
      </c>
      <c r="G15" s="70" t="s">
        <v>99</v>
      </c>
    </row>
    <row r="16" spans="1:7" x14ac:dyDescent="0.3">
      <c r="A16" s="151"/>
      <c r="B16" s="4" t="s">
        <v>231</v>
      </c>
      <c r="C16" s="45">
        <f t="shared" ref="C16:C17" si="4">$C$3+0.65*($F$3-$C$3)</f>
        <v>572.75</v>
      </c>
      <c r="D16" s="6">
        <f>F3</f>
        <v>655</v>
      </c>
      <c r="E16" s="4" t="s">
        <v>309</v>
      </c>
      <c r="F16" s="4" t="s">
        <v>358</v>
      </c>
      <c r="G16" s="7" t="s">
        <v>101</v>
      </c>
    </row>
    <row r="17" spans="1:7" ht="15" thickBot="1" x14ac:dyDescent="0.35">
      <c r="A17" s="152"/>
      <c r="B17" s="50" t="s">
        <v>231</v>
      </c>
      <c r="C17" s="36">
        <f t="shared" si="4"/>
        <v>572.75</v>
      </c>
      <c r="D17" s="37">
        <f>F3</f>
        <v>655</v>
      </c>
      <c r="E17" s="50" t="s">
        <v>310</v>
      </c>
      <c r="F17" s="48"/>
      <c r="G17" s="51"/>
    </row>
    <row r="18" spans="1:7" ht="15" thickTop="1" x14ac:dyDescent="0.3"/>
  </sheetData>
  <mergeCells count="6">
    <mergeCell ref="A15:A17"/>
    <mergeCell ref="A1:B1"/>
    <mergeCell ref="C1:G1"/>
    <mergeCell ref="C5:D5"/>
    <mergeCell ref="A6:A10"/>
    <mergeCell ref="A11:A14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8E08-1A90-4504-9C80-26B33DFADD0C}">
  <dimension ref="A1:G34"/>
  <sheetViews>
    <sheetView workbookViewId="0">
      <selection sqref="A1:XFD1048576"/>
    </sheetView>
  </sheetViews>
  <sheetFormatPr baseColWidth="10" defaultColWidth="8.88671875" defaultRowHeight="14.4" x14ac:dyDescent="0.3"/>
  <cols>
    <col min="1" max="1" width="8.88671875" style="2"/>
    <col min="2" max="7" width="12.77734375" style="2" customWidth="1"/>
    <col min="8" max="16384" width="8.88671875" style="2"/>
  </cols>
  <sheetData>
    <row r="1" spans="1:7" ht="40.049999999999997" customHeight="1" x14ac:dyDescent="0.3">
      <c r="A1" s="130" t="s">
        <v>361</v>
      </c>
      <c r="B1" s="130"/>
      <c r="C1" s="131" t="s">
        <v>362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83"/>
      <c r="B3" s="84" t="s">
        <v>66</v>
      </c>
      <c r="C3" s="84">
        <v>420</v>
      </c>
      <c r="D3" s="84"/>
      <c r="E3" s="85" t="s">
        <v>331</v>
      </c>
      <c r="F3" s="84">
        <v>655</v>
      </c>
      <c r="G3" s="86"/>
    </row>
    <row r="4" spans="1:7" ht="6" customHeight="1" thickTop="1" thickBot="1" x14ac:dyDescent="0.35">
      <c r="A4" s="26"/>
      <c r="B4" s="26"/>
      <c r="C4" s="26"/>
      <c r="D4" s="26"/>
      <c r="E4" s="26"/>
      <c r="F4" s="26"/>
      <c r="G4" s="26"/>
    </row>
    <row r="5" spans="1:7" s="3" customFormat="1" ht="19.95" customHeight="1" thickTop="1" thickBot="1" x14ac:dyDescent="0.35">
      <c r="A5" s="88" t="s">
        <v>162</v>
      </c>
      <c r="B5" s="44" t="s">
        <v>1</v>
      </c>
      <c r="C5" s="133" t="s">
        <v>2</v>
      </c>
      <c r="D5" s="133"/>
      <c r="E5" s="44" t="s">
        <v>4</v>
      </c>
      <c r="F5" s="44" t="s">
        <v>3</v>
      </c>
      <c r="G5" s="33" t="s">
        <v>4</v>
      </c>
    </row>
    <row r="6" spans="1:7" x14ac:dyDescent="0.3">
      <c r="A6" s="153">
        <v>1</v>
      </c>
      <c r="B6" s="66" t="s">
        <v>165</v>
      </c>
      <c r="C6" s="45">
        <f>1.1*$C$3</f>
        <v>462.00000000000006</v>
      </c>
      <c r="D6" s="46">
        <f>1.2*$C$3</f>
        <v>504</v>
      </c>
      <c r="E6" s="66" t="s">
        <v>345</v>
      </c>
      <c r="F6" s="66" t="s">
        <v>165</v>
      </c>
      <c r="G6" s="89" t="s">
        <v>164</v>
      </c>
    </row>
    <row r="7" spans="1:7" x14ac:dyDescent="0.3">
      <c r="A7" s="151"/>
      <c r="B7" s="4" t="s">
        <v>165</v>
      </c>
      <c r="C7" s="5">
        <f t="shared" ref="C7:C33" si="0">1.1*$C$3</f>
        <v>462.00000000000006</v>
      </c>
      <c r="D7" s="6">
        <f t="shared" ref="D7:D33" si="1">1.2*$C$3</f>
        <v>504</v>
      </c>
      <c r="E7" s="4" t="s">
        <v>7</v>
      </c>
      <c r="F7" s="4" t="s">
        <v>229</v>
      </c>
      <c r="G7" s="7" t="s">
        <v>369</v>
      </c>
    </row>
    <row r="8" spans="1:7" x14ac:dyDescent="0.3">
      <c r="A8" s="151"/>
      <c r="B8" s="4" t="s">
        <v>165</v>
      </c>
      <c r="C8" s="5">
        <f t="shared" si="0"/>
        <v>462.00000000000006</v>
      </c>
      <c r="D8" s="6">
        <f t="shared" si="1"/>
        <v>504</v>
      </c>
      <c r="E8" s="4" t="s">
        <v>114</v>
      </c>
      <c r="F8" s="4" t="s">
        <v>363</v>
      </c>
      <c r="G8" s="7" t="s">
        <v>370</v>
      </c>
    </row>
    <row r="9" spans="1:7" x14ac:dyDescent="0.3">
      <c r="A9" s="151"/>
      <c r="B9" s="4" t="s">
        <v>165</v>
      </c>
      <c r="C9" s="5">
        <f t="shared" si="0"/>
        <v>462.00000000000006</v>
      </c>
      <c r="D9" s="6">
        <f t="shared" si="1"/>
        <v>504</v>
      </c>
      <c r="E9" s="4" t="s">
        <v>371</v>
      </c>
      <c r="F9" s="4" t="s">
        <v>364</v>
      </c>
      <c r="G9" s="7" t="s">
        <v>372</v>
      </c>
    </row>
    <row r="10" spans="1:7" x14ac:dyDescent="0.3">
      <c r="A10" s="151"/>
      <c r="B10" s="4" t="s">
        <v>165</v>
      </c>
      <c r="C10" s="5">
        <f t="shared" si="0"/>
        <v>462.00000000000006</v>
      </c>
      <c r="D10" s="6">
        <f t="shared" si="1"/>
        <v>504</v>
      </c>
      <c r="E10" s="4" t="s">
        <v>373</v>
      </c>
      <c r="F10" s="4" t="s">
        <v>365</v>
      </c>
      <c r="G10" s="7" t="s">
        <v>76</v>
      </c>
    </row>
    <row r="11" spans="1:7" x14ac:dyDescent="0.3">
      <c r="A11" s="151"/>
      <c r="B11" s="4" t="s">
        <v>165</v>
      </c>
      <c r="C11" s="5">
        <f t="shared" si="0"/>
        <v>462.00000000000006</v>
      </c>
      <c r="D11" s="6">
        <f t="shared" si="1"/>
        <v>504</v>
      </c>
      <c r="E11" s="4" t="s">
        <v>14</v>
      </c>
      <c r="F11" s="4" t="s">
        <v>193</v>
      </c>
      <c r="G11" s="7" t="s">
        <v>346</v>
      </c>
    </row>
    <row r="12" spans="1:7" x14ac:dyDescent="0.3">
      <c r="A12" s="151"/>
      <c r="B12" s="4" t="s">
        <v>165</v>
      </c>
      <c r="C12" s="5">
        <f t="shared" si="0"/>
        <v>462.00000000000006</v>
      </c>
      <c r="D12" s="6">
        <f t="shared" si="1"/>
        <v>504</v>
      </c>
      <c r="E12" s="4" t="s">
        <v>117</v>
      </c>
      <c r="F12" s="4" t="s">
        <v>366</v>
      </c>
      <c r="G12" s="7" t="s">
        <v>374</v>
      </c>
    </row>
    <row r="13" spans="1:7" x14ac:dyDescent="0.3">
      <c r="A13" s="151"/>
      <c r="B13" s="4" t="s">
        <v>165</v>
      </c>
      <c r="C13" s="5">
        <f t="shared" si="0"/>
        <v>462.00000000000006</v>
      </c>
      <c r="D13" s="6">
        <f t="shared" si="1"/>
        <v>504</v>
      </c>
      <c r="E13" s="4" t="s">
        <v>375</v>
      </c>
      <c r="F13" s="4" t="s">
        <v>367</v>
      </c>
      <c r="G13" s="7" t="s">
        <v>376</v>
      </c>
    </row>
    <row r="14" spans="1:7" x14ac:dyDescent="0.3">
      <c r="A14" s="151"/>
      <c r="B14" s="4" t="s">
        <v>165</v>
      </c>
      <c r="C14" s="5">
        <f t="shared" si="0"/>
        <v>462.00000000000006</v>
      </c>
      <c r="D14" s="6">
        <f t="shared" si="1"/>
        <v>504</v>
      </c>
      <c r="E14" s="4" t="s">
        <v>377</v>
      </c>
      <c r="F14" s="4" t="s">
        <v>368</v>
      </c>
      <c r="G14" s="7" t="s">
        <v>378</v>
      </c>
    </row>
    <row r="15" spans="1:7" x14ac:dyDescent="0.3">
      <c r="A15" s="154"/>
      <c r="B15" s="47" t="s">
        <v>165</v>
      </c>
      <c r="C15" s="38">
        <f t="shared" si="0"/>
        <v>462.00000000000006</v>
      </c>
      <c r="D15" s="39">
        <f t="shared" si="1"/>
        <v>504</v>
      </c>
      <c r="E15" s="47" t="s">
        <v>379</v>
      </c>
      <c r="F15" s="47" t="s">
        <v>75</v>
      </c>
      <c r="G15" s="71" t="s">
        <v>380</v>
      </c>
    </row>
    <row r="16" spans="1:7" x14ac:dyDescent="0.3">
      <c r="A16" s="150">
        <v>2</v>
      </c>
      <c r="B16" s="66" t="s">
        <v>165</v>
      </c>
      <c r="C16" s="45">
        <f t="shared" si="0"/>
        <v>462.00000000000006</v>
      </c>
      <c r="D16" s="46">
        <f t="shared" si="1"/>
        <v>504</v>
      </c>
      <c r="E16" s="69" t="s">
        <v>381</v>
      </c>
      <c r="F16" s="66" t="s">
        <v>165</v>
      </c>
      <c r="G16" s="70" t="s">
        <v>382</v>
      </c>
    </row>
    <row r="17" spans="1:7" x14ac:dyDescent="0.3">
      <c r="A17" s="151"/>
      <c r="B17" s="4" t="s">
        <v>165</v>
      </c>
      <c r="C17" s="5">
        <f t="shared" si="0"/>
        <v>462.00000000000006</v>
      </c>
      <c r="D17" s="6">
        <f t="shared" si="1"/>
        <v>504</v>
      </c>
      <c r="E17" s="4" t="s">
        <v>383</v>
      </c>
      <c r="F17" s="4" t="s">
        <v>229</v>
      </c>
      <c r="G17" s="7" t="s">
        <v>384</v>
      </c>
    </row>
    <row r="18" spans="1:7" x14ac:dyDescent="0.3">
      <c r="A18" s="151"/>
      <c r="B18" s="4" t="s">
        <v>165</v>
      </c>
      <c r="C18" s="5">
        <f t="shared" si="0"/>
        <v>462.00000000000006</v>
      </c>
      <c r="D18" s="6">
        <f t="shared" si="1"/>
        <v>504</v>
      </c>
      <c r="E18" s="4" t="s">
        <v>385</v>
      </c>
      <c r="F18" s="4" t="s">
        <v>363</v>
      </c>
      <c r="G18" s="7" t="s">
        <v>21</v>
      </c>
    </row>
    <row r="19" spans="1:7" x14ac:dyDescent="0.3">
      <c r="A19" s="151"/>
      <c r="B19" s="4" t="s">
        <v>165</v>
      </c>
      <c r="C19" s="5">
        <f t="shared" si="0"/>
        <v>462.00000000000006</v>
      </c>
      <c r="D19" s="6">
        <f t="shared" si="1"/>
        <v>504</v>
      </c>
      <c r="E19" s="4" t="s">
        <v>172</v>
      </c>
      <c r="F19" s="4" t="s">
        <v>364</v>
      </c>
      <c r="G19" s="7" t="s">
        <v>386</v>
      </c>
    </row>
    <row r="20" spans="1:7" x14ac:dyDescent="0.3">
      <c r="A20" s="151"/>
      <c r="B20" s="4" t="s">
        <v>165</v>
      </c>
      <c r="C20" s="5">
        <f t="shared" si="0"/>
        <v>462.00000000000006</v>
      </c>
      <c r="D20" s="6">
        <f t="shared" si="1"/>
        <v>504</v>
      </c>
      <c r="E20" s="4" t="s">
        <v>387</v>
      </c>
      <c r="F20" s="4" t="s">
        <v>365</v>
      </c>
      <c r="G20" s="7" t="s">
        <v>388</v>
      </c>
    </row>
    <row r="21" spans="1:7" x14ac:dyDescent="0.3">
      <c r="A21" s="151"/>
      <c r="B21" s="4" t="s">
        <v>165</v>
      </c>
      <c r="C21" s="5">
        <f t="shared" si="0"/>
        <v>462.00000000000006</v>
      </c>
      <c r="D21" s="6">
        <f t="shared" si="1"/>
        <v>504</v>
      </c>
      <c r="E21" s="4" t="s">
        <v>389</v>
      </c>
      <c r="F21" s="4" t="s">
        <v>193</v>
      </c>
      <c r="G21" s="7" t="s">
        <v>390</v>
      </c>
    </row>
    <row r="22" spans="1:7" x14ac:dyDescent="0.3">
      <c r="A22" s="151"/>
      <c r="B22" s="4" t="s">
        <v>165</v>
      </c>
      <c r="C22" s="5">
        <f t="shared" si="0"/>
        <v>462.00000000000006</v>
      </c>
      <c r="D22" s="6">
        <f t="shared" si="1"/>
        <v>504</v>
      </c>
      <c r="E22" s="4" t="s">
        <v>391</v>
      </c>
      <c r="F22" s="4" t="s">
        <v>366</v>
      </c>
      <c r="G22" s="7" t="s">
        <v>392</v>
      </c>
    </row>
    <row r="23" spans="1:7" x14ac:dyDescent="0.3">
      <c r="A23" s="154"/>
      <c r="B23" s="47" t="s">
        <v>165</v>
      </c>
      <c r="C23" s="38">
        <f t="shared" si="0"/>
        <v>462.00000000000006</v>
      </c>
      <c r="D23" s="39">
        <f t="shared" si="1"/>
        <v>504</v>
      </c>
      <c r="E23" s="47" t="s">
        <v>393</v>
      </c>
      <c r="F23" s="47" t="s">
        <v>332</v>
      </c>
      <c r="G23" s="71" t="s">
        <v>394</v>
      </c>
    </row>
    <row r="24" spans="1:7" x14ac:dyDescent="0.3">
      <c r="A24" s="150">
        <v>3</v>
      </c>
      <c r="B24" s="66" t="s">
        <v>165</v>
      </c>
      <c r="C24" s="45">
        <f t="shared" si="0"/>
        <v>462.00000000000006</v>
      </c>
      <c r="D24" s="46">
        <f t="shared" si="1"/>
        <v>504</v>
      </c>
      <c r="E24" s="69" t="s">
        <v>395</v>
      </c>
      <c r="F24" s="66" t="s">
        <v>165</v>
      </c>
      <c r="G24" s="70" t="s">
        <v>396</v>
      </c>
    </row>
    <row r="25" spans="1:7" x14ac:dyDescent="0.3">
      <c r="A25" s="151"/>
      <c r="B25" s="4" t="s">
        <v>165</v>
      </c>
      <c r="C25" s="5">
        <f t="shared" si="0"/>
        <v>462.00000000000006</v>
      </c>
      <c r="D25" s="6">
        <f t="shared" si="1"/>
        <v>504</v>
      </c>
      <c r="E25" s="4" t="s">
        <v>397</v>
      </c>
      <c r="F25" s="4" t="s">
        <v>229</v>
      </c>
      <c r="G25" s="7" t="s">
        <v>398</v>
      </c>
    </row>
    <row r="26" spans="1:7" x14ac:dyDescent="0.3">
      <c r="A26" s="151"/>
      <c r="B26" s="4" t="s">
        <v>165</v>
      </c>
      <c r="C26" s="5">
        <f t="shared" si="0"/>
        <v>462.00000000000006</v>
      </c>
      <c r="D26" s="6">
        <f t="shared" si="1"/>
        <v>504</v>
      </c>
      <c r="E26" s="4" t="s">
        <v>399</v>
      </c>
      <c r="F26" s="4" t="s">
        <v>363</v>
      </c>
      <c r="G26" s="7" t="s">
        <v>400</v>
      </c>
    </row>
    <row r="27" spans="1:7" x14ac:dyDescent="0.3">
      <c r="A27" s="151"/>
      <c r="B27" s="4" t="s">
        <v>165</v>
      </c>
      <c r="C27" s="5">
        <f t="shared" si="0"/>
        <v>462.00000000000006</v>
      </c>
      <c r="D27" s="6">
        <f t="shared" si="1"/>
        <v>504</v>
      </c>
      <c r="E27" s="4" t="s">
        <v>401</v>
      </c>
      <c r="F27" s="4" t="s">
        <v>364</v>
      </c>
      <c r="G27" s="7" t="s">
        <v>402</v>
      </c>
    </row>
    <row r="28" spans="1:7" x14ac:dyDescent="0.3">
      <c r="A28" s="151"/>
      <c r="B28" s="4" t="s">
        <v>165</v>
      </c>
      <c r="C28" s="5">
        <f t="shared" si="0"/>
        <v>462.00000000000006</v>
      </c>
      <c r="D28" s="6">
        <f t="shared" si="1"/>
        <v>504</v>
      </c>
      <c r="E28" s="4" t="s">
        <v>403</v>
      </c>
      <c r="F28" s="4" t="s">
        <v>365</v>
      </c>
      <c r="G28" s="7" t="s">
        <v>404</v>
      </c>
    </row>
    <row r="29" spans="1:7" x14ac:dyDescent="0.3">
      <c r="A29" s="154"/>
      <c r="B29" s="47" t="s">
        <v>165</v>
      </c>
      <c r="C29" s="38">
        <f t="shared" si="0"/>
        <v>462.00000000000006</v>
      </c>
      <c r="D29" s="39">
        <f t="shared" si="1"/>
        <v>504</v>
      </c>
      <c r="E29" s="47" t="s">
        <v>405</v>
      </c>
      <c r="F29" s="17" t="s">
        <v>115</v>
      </c>
      <c r="G29" s="20" t="s">
        <v>406</v>
      </c>
    </row>
    <row r="30" spans="1:7" x14ac:dyDescent="0.3">
      <c r="A30" s="151">
        <v>4</v>
      </c>
      <c r="B30" s="66" t="s">
        <v>165</v>
      </c>
      <c r="C30" s="45">
        <f t="shared" si="0"/>
        <v>462.00000000000006</v>
      </c>
      <c r="D30" s="46">
        <f t="shared" si="1"/>
        <v>504</v>
      </c>
      <c r="E30" s="66" t="s">
        <v>407</v>
      </c>
      <c r="F30" s="66" t="s">
        <v>165</v>
      </c>
      <c r="G30" s="89" t="s">
        <v>408</v>
      </c>
    </row>
    <row r="31" spans="1:7" x14ac:dyDescent="0.3">
      <c r="A31" s="151"/>
      <c r="B31" s="4" t="s">
        <v>165</v>
      </c>
      <c r="C31" s="5">
        <f t="shared" si="0"/>
        <v>462.00000000000006</v>
      </c>
      <c r="D31" s="6">
        <f t="shared" si="1"/>
        <v>504</v>
      </c>
      <c r="E31" s="4" t="s">
        <v>409</v>
      </c>
      <c r="F31" s="4" t="s">
        <v>165</v>
      </c>
      <c r="G31" s="7" t="s">
        <v>410</v>
      </c>
    </row>
    <row r="32" spans="1:7" x14ac:dyDescent="0.3">
      <c r="A32" s="151"/>
      <c r="B32" s="4" t="s">
        <v>165</v>
      </c>
      <c r="C32" s="5">
        <f t="shared" si="0"/>
        <v>462.00000000000006</v>
      </c>
      <c r="D32" s="6">
        <f t="shared" si="1"/>
        <v>504</v>
      </c>
      <c r="E32" s="4" t="s">
        <v>411</v>
      </c>
      <c r="F32" s="4" t="s">
        <v>363</v>
      </c>
      <c r="G32" s="7" t="s">
        <v>412</v>
      </c>
    </row>
    <row r="33" spans="1:7" ht="15" thickBot="1" x14ac:dyDescent="0.35">
      <c r="A33" s="152"/>
      <c r="B33" s="50" t="s">
        <v>165</v>
      </c>
      <c r="C33" s="36">
        <f t="shared" si="0"/>
        <v>462.00000000000006</v>
      </c>
      <c r="D33" s="37">
        <f t="shared" si="1"/>
        <v>504</v>
      </c>
      <c r="E33" s="50" t="s">
        <v>413</v>
      </c>
      <c r="F33" s="72"/>
      <c r="G33" s="73"/>
    </row>
    <row r="34" spans="1:7" ht="15" thickTop="1" x14ac:dyDescent="0.3"/>
  </sheetData>
  <mergeCells count="7">
    <mergeCell ref="A30:A33"/>
    <mergeCell ref="A1:B1"/>
    <mergeCell ref="C1:G1"/>
    <mergeCell ref="C5:D5"/>
    <mergeCell ref="A6:A15"/>
    <mergeCell ref="A16:A23"/>
    <mergeCell ref="A24:A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6A5F9-CDCF-4EF9-80A0-16FEF60B71C9}">
  <dimension ref="A1:G34"/>
  <sheetViews>
    <sheetView workbookViewId="0">
      <selection sqref="A1:XFD1048576"/>
    </sheetView>
  </sheetViews>
  <sheetFormatPr baseColWidth="10" defaultColWidth="8.88671875" defaultRowHeight="14.4" x14ac:dyDescent="0.3"/>
  <cols>
    <col min="1" max="1" width="8.88671875" style="2"/>
    <col min="2" max="7" width="12.77734375" style="2" customWidth="1"/>
    <col min="8" max="16384" width="8.88671875" style="2"/>
  </cols>
  <sheetData>
    <row r="1" spans="1:7" ht="40.049999999999997" customHeight="1" x14ac:dyDescent="0.3">
      <c r="A1" s="130" t="s">
        <v>361</v>
      </c>
      <c r="B1" s="130"/>
      <c r="C1" s="131" t="s">
        <v>482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83"/>
      <c r="B3" s="84" t="s">
        <v>66</v>
      </c>
      <c r="C3" s="84">
        <v>420</v>
      </c>
      <c r="D3" s="84"/>
      <c r="E3" s="85" t="s">
        <v>331</v>
      </c>
      <c r="F3" s="84">
        <v>655</v>
      </c>
      <c r="G3" s="86"/>
    </row>
    <row r="4" spans="1:7" ht="6" customHeight="1" thickTop="1" thickBot="1" x14ac:dyDescent="0.35">
      <c r="A4" s="26"/>
      <c r="B4" s="26"/>
      <c r="C4" s="26"/>
      <c r="D4" s="26"/>
      <c r="E4" s="26"/>
      <c r="F4" s="26"/>
      <c r="G4" s="26"/>
    </row>
    <row r="5" spans="1:7" s="3" customFormat="1" ht="19.95" customHeight="1" thickTop="1" thickBot="1" x14ac:dyDescent="0.35">
      <c r="A5" s="88" t="s">
        <v>162</v>
      </c>
      <c r="B5" s="52" t="s">
        <v>1</v>
      </c>
      <c r="C5" s="133" t="s">
        <v>2</v>
      </c>
      <c r="D5" s="133"/>
      <c r="E5" s="52" t="s">
        <v>4</v>
      </c>
      <c r="F5" s="52" t="s">
        <v>3</v>
      </c>
      <c r="G5" s="33" t="s">
        <v>4</v>
      </c>
    </row>
    <row r="6" spans="1:7" x14ac:dyDescent="0.3">
      <c r="A6" s="153">
        <v>1</v>
      </c>
      <c r="B6" s="66" t="s">
        <v>230</v>
      </c>
      <c r="C6" s="45">
        <f>1.1*$C$3</f>
        <v>462.00000000000006</v>
      </c>
      <c r="D6" s="46">
        <f>1.2*$C$3</f>
        <v>504</v>
      </c>
      <c r="E6" s="66" t="s">
        <v>434</v>
      </c>
      <c r="F6" s="66" t="s">
        <v>230</v>
      </c>
      <c r="G6" s="89" t="s">
        <v>334</v>
      </c>
    </row>
    <row r="7" spans="1:7" x14ac:dyDescent="0.3">
      <c r="A7" s="151"/>
      <c r="B7" s="66" t="s">
        <v>230</v>
      </c>
      <c r="C7" s="5">
        <f t="shared" ref="C7:C33" si="0">1.1*$C$3</f>
        <v>462.00000000000006</v>
      </c>
      <c r="D7" s="6">
        <f t="shared" ref="D7:D33" si="1">1.2*$C$3</f>
        <v>504</v>
      </c>
      <c r="E7" s="4" t="s">
        <v>112</v>
      </c>
      <c r="F7" s="4" t="s">
        <v>165</v>
      </c>
      <c r="G7" s="7" t="s">
        <v>435</v>
      </c>
    </row>
    <row r="8" spans="1:7" x14ac:dyDescent="0.3">
      <c r="A8" s="151"/>
      <c r="B8" s="66" t="s">
        <v>230</v>
      </c>
      <c r="C8" s="5">
        <f t="shared" si="0"/>
        <v>462.00000000000006</v>
      </c>
      <c r="D8" s="6">
        <f t="shared" si="1"/>
        <v>504</v>
      </c>
      <c r="E8" s="4" t="s">
        <v>233</v>
      </c>
      <c r="F8" s="4" t="s">
        <v>430</v>
      </c>
      <c r="G8" s="7" t="s">
        <v>436</v>
      </c>
    </row>
    <row r="9" spans="1:7" x14ac:dyDescent="0.3">
      <c r="A9" s="151"/>
      <c r="B9" s="66" t="s">
        <v>230</v>
      </c>
      <c r="C9" s="5">
        <f t="shared" si="0"/>
        <v>462.00000000000006</v>
      </c>
      <c r="D9" s="6">
        <f t="shared" si="1"/>
        <v>504</v>
      </c>
      <c r="E9" s="4" t="s">
        <v>437</v>
      </c>
      <c r="F9" s="4" t="s">
        <v>431</v>
      </c>
      <c r="G9" s="7" t="s">
        <v>438</v>
      </c>
    </row>
    <row r="10" spans="1:7" x14ac:dyDescent="0.3">
      <c r="A10" s="151"/>
      <c r="B10" s="66" t="s">
        <v>230</v>
      </c>
      <c r="C10" s="5">
        <f t="shared" si="0"/>
        <v>462.00000000000006</v>
      </c>
      <c r="D10" s="6">
        <f t="shared" si="1"/>
        <v>504</v>
      </c>
      <c r="E10" s="4" t="s">
        <v>439</v>
      </c>
      <c r="F10" s="4" t="s">
        <v>363</v>
      </c>
      <c r="G10" s="7" t="s">
        <v>440</v>
      </c>
    </row>
    <row r="11" spans="1:7" x14ac:dyDescent="0.3">
      <c r="A11" s="151"/>
      <c r="B11" s="66" t="s">
        <v>230</v>
      </c>
      <c r="C11" s="5">
        <f t="shared" si="0"/>
        <v>462.00000000000006</v>
      </c>
      <c r="D11" s="6">
        <f t="shared" si="1"/>
        <v>504</v>
      </c>
      <c r="E11" s="4" t="s">
        <v>441</v>
      </c>
      <c r="F11" s="4" t="s">
        <v>173</v>
      </c>
      <c r="G11" s="7" t="s">
        <v>442</v>
      </c>
    </row>
    <row r="12" spans="1:7" x14ac:dyDescent="0.3">
      <c r="A12" s="151"/>
      <c r="B12" s="66" t="s">
        <v>230</v>
      </c>
      <c r="C12" s="5">
        <f t="shared" si="0"/>
        <v>462.00000000000006</v>
      </c>
      <c r="D12" s="6">
        <f t="shared" si="1"/>
        <v>504</v>
      </c>
      <c r="E12" s="4" t="s">
        <v>443</v>
      </c>
      <c r="F12" s="4" t="s">
        <v>432</v>
      </c>
      <c r="G12" s="7" t="s">
        <v>444</v>
      </c>
    </row>
    <row r="13" spans="1:7" x14ac:dyDescent="0.3">
      <c r="A13" s="151"/>
      <c r="B13" s="66" t="s">
        <v>230</v>
      </c>
      <c r="C13" s="5">
        <f t="shared" si="0"/>
        <v>462.00000000000006</v>
      </c>
      <c r="D13" s="6">
        <f t="shared" si="1"/>
        <v>504</v>
      </c>
      <c r="E13" s="4" t="s">
        <v>445</v>
      </c>
      <c r="F13" s="4" t="s">
        <v>364</v>
      </c>
      <c r="G13" s="7" t="s">
        <v>446</v>
      </c>
    </row>
    <row r="14" spans="1:7" x14ac:dyDescent="0.3">
      <c r="A14" s="151"/>
      <c r="B14" s="66" t="s">
        <v>230</v>
      </c>
      <c r="C14" s="5">
        <f t="shared" si="0"/>
        <v>462.00000000000006</v>
      </c>
      <c r="D14" s="6">
        <f t="shared" si="1"/>
        <v>504</v>
      </c>
      <c r="E14" s="4" t="s">
        <v>447</v>
      </c>
      <c r="F14" s="4" t="s">
        <v>433</v>
      </c>
      <c r="G14" s="7" t="s">
        <v>448</v>
      </c>
    </row>
    <row r="15" spans="1:7" x14ac:dyDescent="0.3">
      <c r="A15" s="154"/>
      <c r="B15" s="47" t="s">
        <v>230</v>
      </c>
      <c r="C15" s="38">
        <f t="shared" si="0"/>
        <v>462.00000000000006</v>
      </c>
      <c r="D15" s="39">
        <f t="shared" si="1"/>
        <v>504</v>
      </c>
      <c r="E15" s="47" t="s">
        <v>449</v>
      </c>
      <c r="F15" s="47" t="s">
        <v>75</v>
      </c>
      <c r="G15" s="71" t="s">
        <v>450</v>
      </c>
    </row>
    <row r="16" spans="1:7" x14ac:dyDescent="0.3">
      <c r="A16" s="150">
        <v>2</v>
      </c>
      <c r="B16" s="66" t="s">
        <v>230</v>
      </c>
      <c r="C16" s="45">
        <f t="shared" si="0"/>
        <v>462.00000000000006</v>
      </c>
      <c r="D16" s="46">
        <f t="shared" si="1"/>
        <v>504</v>
      </c>
      <c r="E16" s="69" t="s">
        <v>451</v>
      </c>
      <c r="F16" s="66" t="s">
        <v>230</v>
      </c>
      <c r="G16" s="70" t="s">
        <v>452</v>
      </c>
    </row>
    <row r="17" spans="1:7" x14ac:dyDescent="0.3">
      <c r="A17" s="151"/>
      <c r="B17" s="66" t="s">
        <v>230</v>
      </c>
      <c r="C17" s="5">
        <f t="shared" si="0"/>
        <v>462.00000000000006</v>
      </c>
      <c r="D17" s="6">
        <f t="shared" si="1"/>
        <v>504</v>
      </c>
      <c r="E17" s="4" t="s">
        <v>453</v>
      </c>
      <c r="F17" s="4" t="s">
        <v>165</v>
      </c>
      <c r="G17" s="7" t="s">
        <v>454</v>
      </c>
    </row>
    <row r="18" spans="1:7" x14ac:dyDescent="0.3">
      <c r="A18" s="151"/>
      <c r="B18" s="66" t="s">
        <v>230</v>
      </c>
      <c r="C18" s="5">
        <f t="shared" si="0"/>
        <v>462.00000000000006</v>
      </c>
      <c r="D18" s="6">
        <f t="shared" si="1"/>
        <v>504</v>
      </c>
      <c r="E18" s="4" t="s">
        <v>455</v>
      </c>
      <c r="F18" s="4" t="s">
        <v>430</v>
      </c>
      <c r="G18" s="7" t="s">
        <v>456</v>
      </c>
    </row>
    <row r="19" spans="1:7" x14ac:dyDescent="0.3">
      <c r="A19" s="151"/>
      <c r="B19" s="66" t="s">
        <v>230</v>
      </c>
      <c r="C19" s="5">
        <f t="shared" si="0"/>
        <v>462.00000000000006</v>
      </c>
      <c r="D19" s="6">
        <f t="shared" si="1"/>
        <v>504</v>
      </c>
      <c r="E19" s="4" t="s">
        <v>119</v>
      </c>
      <c r="F19" s="4" t="s">
        <v>431</v>
      </c>
      <c r="G19" s="7" t="s">
        <v>457</v>
      </c>
    </row>
    <row r="20" spans="1:7" x14ac:dyDescent="0.3">
      <c r="A20" s="151"/>
      <c r="B20" s="66" t="s">
        <v>230</v>
      </c>
      <c r="C20" s="5">
        <f t="shared" si="0"/>
        <v>462.00000000000006</v>
      </c>
      <c r="D20" s="6">
        <f t="shared" si="1"/>
        <v>504</v>
      </c>
      <c r="E20" s="4" t="s">
        <v>458</v>
      </c>
      <c r="F20" s="4" t="s">
        <v>363</v>
      </c>
      <c r="G20" s="7" t="s">
        <v>459</v>
      </c>
    </row>
    <row r="21" spans="1:7" x14ac:dyDescent="0.3">
      <c r="A21" s="151"/>
      <c r="B21" s="66" t="s">
        <v>230</v>
      </c>
      <c r="C21" s="5">
        <f t="shared" si="0"/>
        <v>462.00000000000006</v>
      </c>
      <c r="D21" s="6">
        <f t="shared" si="1"/>
        <v>504</v>
      </c>
      <c r="E21" s="4" t="s">
        <v>460</v>
      </c>
      <c r="F21" s="4" t="s">
        <v>173</v>
      </c>
      <c r="G21" s="7" t="s">
        <v>461</v>
      </c>
    </row>
    <row r="22" spans="1:7" x14ac:dyDescent="0.3">
      <c r="A22" s="151"/>
      <c r="B22" s="66" t="s">
        <v>230</v>
      </c>
      <c r="C22" s="5">
        <f t="shared" si="0"/>
        <v>462.00000000000006</v>
      </c>
      <c r="D22" s="6">
        <f t="shared" si="1"/>
        <v>504</v>
      </c>
      <c r="E22" s="4" t="s">
        <v>462</v>
      </c>
      <c r="F22" s="4" t="s">
        <v>432</v>
      </c>
      <c r="G22" s="7" t="s">
        <v>386</v>
      </c>
    </row>
    <row r="23" spans="1:7" x14ac:dyDescent="0.3">
      <c r="A23" s="154"/>
      <c r="B23" s="47" t="s">
        <v>230</v>
      </c>
      <c r="C23" s="38">
        <f t="shared" si="0"/>
        <v>462.00000000000006</v>
      </c>
      <c r="D23" s="39">
        <f t="shared" si="1"/>
        <v>504</v>
      </c>
      <c r="E23" s="47" t="s">
        <v>463</v>
      </c>
      <c r="F23" s="47" t="s">
        <v>332</v>
      </c>
      <c r="G23" s="71" t="s">
        <v>464</v>
      </c>
    </row>
    <row r="24" spans="1:7" x14ac:dyDescent="0.3">
      <c r="A24" s="150">
        <v>3</v>
      </c>
      <c r="B24" s="66" t="s">
        <v>230</v>
      </c>
      <c r="C24" s="45">
        <f t="shared" si="0"/>
        <v>462.00000000000006</v>
      </c>
      <c r="D24" s="46">
        <f t="shared" si="1"/>
        <v>504</v>
      </c>
      <c r="E24" s="69" t="s">
        <v>392</v>
      </c>
      <c r="F24" s="66" t="s">
        <v>230</v>
      </c>
      <c r="G24" s="70" t="s">
        <v>465</v>
      </c>
    </row>
    <row r="25" spans="1:7" x14ac:dyDescent="0.3">
      <c r="A25" s="151"/>
      <c r="B25" s="66" t="s">
        <v>230</v>
      </c>
      <c r="C25" s="5">
        <f t="shared" si="0"/>
        <v>462.00000000000006</v>
      </c>
      <c r="D25" s="6">
        <f t="shared" si="1"/>
        <v>504</v>
      </c>
      <c r="E25" s="4" t="s">
        <v>466</v>
      </c>
      <c r="F25" s="4" t="s">
        <v>165</v>
      </c>
      <c r="G25" s="7" t="s">
        <v>467</v>
      </c>
    </row>
    <row r="26" spans="1:7" x14ac:dyDescent="0.3">
      <c r="A26" s="151"/>
      <c r="B26" s="66" t="s">
        <v>230</v>
      </c>
      <c r="C26" s="5">
        <f t="shared" si="0"/>
        <v>462.00000000000006</v>
      </c>
      <c r="D26" s="6">
        <f t="shared" si="1"/>
        <v>504</v>
      </c>
      <c r="E26" s="4" t="s">
        <v>468</v>
      </c>
      <c r="F26" s="4" t="s">
        <v>430</v>
      </c>
      <c r="G26" s="7" t="s">
        <v>469</v>
      </c>
    </row>
    <row r="27" spans="1:7" x14ac:dyDescent="0.3">
      <c r="A27" s="151"/>
      <c r="B27" s="66" t="s">
        <v>230</v>
      </c>
      <c r="C27" s="5">
        <f t="shared" si="0"/>
        <v>462.00000000000006</v>
      </c>
      <c r="D27" s="6">
        <f t="shared" si="1"/>
        <v>504</v>
      </c>
      <c r="E27" s="4" t="s">
        <v>470</v>
      </c>
      <c r="F27" s="4" t="s">
        <v>431</v>
      </c>
      <c r="G27" s="7" t="s">
        <v>471</v>
      </c>
    </row>
    <row r="28" spans="1:7" x14ac:dyDescent="0.3">
      <c r="A28" s="151"/>
      <c r="B28" s="66" t="s">
        <v>230</v>
      </c>
      <c r="C28" s="5">
        <f t="shared" si="0"/>
        <v>462.00000000000006</v>
      </c>
      <c r="D28" s="6">
        <f t="shared" si="1"/>
        <v>504</v>
      </c>
      <c r="E28" s="4" t="s">
        <v>472</v>
      </c>
      <c r="F28" s="4" t="s">
        <v>363</v>
      </c>
      <c r="G28" s="7" t="s">
        <v>395</v>
      </c>
    </row>
    <row r="29" spans="1:7" x14ac:dyDescent="0.3">
      <c r="A29" s="154"/>
      <c r="B29" s="47" t="s">
        <v>230</v>
      </c>
      <c r="C29" s="38">
        <f t="shared" si="0"/>
        <v>462.00000000000006</v>
      </c>
      <c r="D29" s="39">
        <f t="shared" si="1"/>
        <v>504</v>
      </c>
      <c r="E29" s="47" t="s">
        <v>473</v>
      </c>
      <c r="F29" s="17" t="s">
        <v>115</v>
      </c>
      <c r="G29" s="20" t="s">
        <v>474</v>
      </c>
    </row>
    <row r="30" spans="1:7" x14ac:dyDescent="0.3">
      <c r="A30" s="151">
        <v>4</v>
      </c>
      <c r="B30" s="66" t="s">
        <v>230</v>
      </c>
      <c r="C30" s="45">
        <f t="shared" si="0"/>
        <v>462.00000000000006</v>
      </c>
      <c r="D30" s="46">
        <f t="shared" si="1"/>
        <v>504</v>
      </c>
      <c r="E30" s="66" t="s">
        <v>475</v>
      </c>
      <c r="F30" s="66" t="s">
        <v>230</v>
      </c>
      <c r="G30" s="89" t="s">
        <v>476</v>
      </c>
    </row>
    <row r="31" spans="1:7" x14ac:dyDescent="0.3">
      <c r="A31" s="151"/>
      <c r="B31" s="66" t="s">
        <v>230</v>
      </c>
      <c r="C31" s="5">
        <f t="shared" si="0"/>
        <v>462.00000000000006</v>
      </c>
      <c r="D31" s="6">
        <f t="shared" si="1"/>
        <v>504</v>
      </c>
      <c r="E31" s="4" t="s">
        <v>477</v>
      </c>
      <c r="F31" s="4" t="s">
        <v>165</v>
      </c>
      <c r="G31" s="7" t="s">
        <v>478</v>
      </c>
    </row>
    <row r="32" spans="1:7" x14ac:dyDescent="0.3">
      <c r="A32" s="151"/>
      <c r="B32" s="66" t="s">
        <v>230</v>
      </c>
      <c r="C32" s="5">
        <f t="shared" si="0"/>
        <v>462.00000000000006</v>
      </c>
      <c r="D32" s="6">
        <f t="shared" si="1"/>
        <v>504</v>
      </c>
      <c r="E32" s="4" t="s">
        <v>479</v>
      </c>
      <c r="F32" s="4" t="s">
        <v>430</v>
      </c>
      <c r="G32" s="7" t="s">
        <v>480</v>
      </c>
    </row>
    <row r="33" spans="1:7" ht="15" thickBot="1" x14ac:dyDescent="0.35">
      <c r="A33" s="152"/>
      <c r="B33" s="50" t="s">
        <v>230</v>
      </c>
      <c r="C33" s="36">
        <f t="shared" si="0"/>
        <v>462.00000000000006</v>
      </c>
      <c r="D33" s="37">
        <f t="shared" si="1"/>
        <v>504</v>
      </c>
      <c r="E33" s="50" t="s">
        <v>481</v>
      </c>
      <c r="F33" s="72"/>
      <c r="G33" s="73"/>
    </row>
    <row r="34" spans="1:7" ht="15" thickTop="1" x14ac:dyDescent="0.3"/>
  </sheetData>
  <mergeCells count="7">
    <mergeCell ref="A30:A33"/>
    <mergeCell ref="A1:B1"/>
    <mergeCell ref="C1:G1"/>
    <mergeCell ref="C5:D5"/>
    <mergeCell ref="A6:A15"/>
    <mergeCell ref="A16:A23"/>
    <mergeCell ref="A24:A2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CC21-ACA8-4B8F-856B-2C4D25D4F550}">
  <dimension ref="A1:G34"/>
  <sheetViews>
    <sheetView topLeftCell="A6" workbookViewId="0">
      <selection activeCell="N23" sqref="N23"/>
    </sheetView>
  </sheetViews>
  <sheetFormatPr baseColWidth="10" defaultColWidth="8.88671875" defaultRowHeight="14.4" x14ac:dyDescent="0.3"/>
  <cols>
    <col min="1" max="1" width="8.88671875" style="2"/>
    <col min="2" max="7" width="12.77734375" style="2" customWidth="1"/>
    <col min="8" max="16384" width="8.88671875" style="2"/>
  </cols>
  <sheetData>
    <row r="1" spans="1:7" ht="40.049999999999997" customHeight="1" x14ac:dyDescent="0.3">
      <c r="A1" s="130" t="s">
        <v>361</v>
      </c>
      <c r="B1" s="130"/>
      <c r="C1" s="131" t="s">
        <v>482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83"/>
      <c r="B3" s="84" t="s">
        <v>66</v>
      </c>
      <c r="C3" s="84">
        <v>420</v>
      </c>
      <c r="D3" s="84"/>
      <c r="E3" s="85" t="s">
        <v>331</v>
      </c>
      <c r="F3" s="84">
        <v>655</v>
      </c>
      <c r="G3" s="86"/>
    </row>
    <row r="4" spans="1:7" ht="6" customHeight="1" thickTop="1" thickBot="1" x14ac:dyDescent="0.35">
      <c r="A4" s="26"/>
      <c r="B4" s="26"/>
      <c r="C4" s="26"/>
      <c r="D4" s="26"/>
      <c r="E4" s="26"/>
      <c r="F4" s="26"/>
      <c r="G4" s="26"/>
    </row>
    <row r="5" spans="1:7" s="3" customFormat="1" ht="19.95" customHeight="1" thickTop="1" thickBot="1" x14ac:dyDescent="0.35">
      <c r="A5" s="88" t="s">
        <v>162</v>
      </c>
      <c r="B5" s="52" t="s">
        <v>1</v>
      </c>
      <c r="C5" s="133" t="s">
        <v>2</v>
      </c>
      <c r="D5" s="133"/>
      <c r="E5" s="52" t="s">
        <v>4</v>
      </c>
      <c r="F5" s="52" t="s">
        <v>3</v>
      </c>
      <c r="G5" s="33" t="s">
        <v>4</v>
      </c>
    </row>
    <row r="6" spans="1:7" x14ac:dyDescent="0.3">
      <c r="A6" s="153">
        <v>1</v>
      </c>
      <c r="B6" s="66" t="s">
        <v>231</v>
      </c>
      <c r="C6" s="45">
        <f>1.15*$C$3</f>
        <v>482.99999999999994</v>
      </c>
      <c r="D6" s="46">
        <f>1.25*$C$3</f>
        <v>525</v>
      </c>
      <c r="E6" s="66" t="s">
        <v>284</v>
      </c>
      <c r="F6" s="66" t="s">
        <v>231</v>
      </c>
      <c r="G6" s="89" t="s">
        <v>345</v>
      </c>
    </row>
    <row r="7" spans="1:7" x14ac:dyDescent="0.3">
      <c r="A7" s="151"/>
      <c r="B7" s="4" t="s">
        <v>231</v>
      </c>
      <c r="C7" s="5">
        <f t="shared" ref="C7:C33" si="0">1.15*$C$3</f>
        <v>482.99999999999994</v>
      </c>
      <c r="D7" s="6">
        <f t="shared" ref="D7:D33" si="1">1.25*$C$3</f>
        <v>525</v>
      </c>
      <c r="E7" s="4" t="s">
        <v>334</v>
      </c>
      <c r="F7" s="4" t="s">
        <v>230</v>
      </c>
      <c r="G7" s="7" t="s">
        <v>112</v>
      </c>
    </row>
    <row r="8" spans="1:7" x14ac:dyDescent="0.3">
      <c r="A8" s="151"/>
      <c r="B8" s="4" t="s">
        <v>231</v>
      </c>
      <c r="C8" s="5">
        <f t="shared" si="0"/>
        <v>482.99999999999994</v>
      </c>
      <c r="D8" s="6">
        <f t="shared" si="1"/>
        <v>525</v>
      </c>
      <c r="E8" s="4" t="s">
        <v>261</v>
      </c>
      <c r="F8" s="4" t="s">
        <v>483</v>
      </c>
      <c r="G8" s="7" t="s">
        <v>487</v>
      </c>
    </row>
    <row r="9" spans="1:7" x14ac:dyDescent="0.3">
      <c r="A9" s="151"/>
      <c r="B9" s="4" t="s">
        <v>231</v>
      </c>
      <c r="C9" s="5">
        <f t="shared" si="0"/>
        <v>482.99999999999994</v>
      </c>
      <c r="D9" s="6">
        <f t="shared" si="1"/>
        <v>525</v>
      </c>
      <c r="E9" s="4" t="s">
        <v>488</v>
      </c>
      <c r="F9" s="4" t="s">
        <v>484</v>
      </c>
      <c r="G9" s="7" t="s">
        <v>489</v>
      </c>
    </row>
    <row r="10" spans="1:7" x14ac:dyDescent="0.3">
      <c r="A10" s="151"/>
      <c r="B10" s="4" t="s">
        <v>231</v>
      </c>
      <c r="C10" s="5">
        <f t="shared" si="0"/>
        <v>482.99999999999994</v>
      </c>
      <c r="D10" s="6">
        <f t="shared" si="1"/>
        <v>525</v>
      </c>
      <c r="E10" s="4" t="s">
        <v>490</v>
      </c>
      <c r="F10" s="4" t="s">
        <v>430</v>
      </c>
      <c r="G10" s="7" t="s">
        <v>167</v>
      </c>
    </row>
    <row r="11" spans="1:7" x14ac:dyDescent="0.3">
      <c r="A11" s="151"/>
      <c r="B11" s="4" t="s">
        <v>231</v>
      </c>
      <c r="C11" s="5">
        <f t="shared" si="0"/>
        <v>482.99999999999994</v>
      </c>
      <c r="D11" s="6">
        <f t="shared" si="1"/>
        <v>525</v>
      </c>
      <c r="E11" s="4" t="s">
        <v>115</v>
      </c>
      <c r="F11" s="4" t="s">
        <v>229</v>
      </c>
      <c r="G11" s="7" t="s">
        <v>491</v>
      </c>
    </row>
    <row r="12" spans="1:7" x14ac:dyDescent="0.3">
      <c r="A12" s="151"/>
      <c r="B12" s="4" t="s">
        <v>231</v>
      </c>
      <c r="C12" s="5">
        <f t="shared" si="0"/>
        <v>482.99999999999994</v>
      </c>
      <c r="D12" s="6">
        <f t="shared" si="1"/>
        <v>525</v>
      </c>
      <c r="E12" s="4" t="s">
        <v>492</v>
      </c>
      <c r="F12" s="4" t="s">
        <v>485</v>
      </c>
      <c r="G12" s="7" t="s">
        <v>493</v>
      </c>
    </row>
    <row r="13" spans="1:7" x14ac:dyDescent="0.3">
      <c r="A13" s="151"/>
      <c r="B13" s="4" t="s">
        <v>231</v>
      </c>
      <c r="C13" s="5">
        <f t="shared" si="0"/>
        <v>482.99999999999994</v>
      </c>
      <c r="D13" s="6">
        <f t="shared" si="1"/>
        <v>525</v>
      </c>
      <c r="E13" s="4" t="s">
        <v>494</v>
      </c>
      <c r="F13" s="4" t="s">
        <v>431</v>
      </c>
      <c r="G13" s="7" t="s">
        <v>495</v>
      </c>
    </row>
    <row r="14" spans="1:7" x14ac:dyDescent="0.3">
      <c r="A14" s="151"/>
      <c r="B14" s="4" t="s">
        <v>231</v>
      </c>
      <c r="C14" s="5">
        <f t="shared" si="0"/>
        <v>482.99999999999994</v>
      </c>
      <c r="D14" s="6">
        <f t="shared" si="1"/>
        <v>525</v>
      </c>
      <c r="E14" s="4" t="s">
        <v>496</v>
      </c>
      <c r="F14" s="4" t="s">
        <v>486</v>
      </c>
      <c r="G14" s="7" t="s">
        <v>497</v>
      </c>
    </row>
    <row r="15" spans="1:7" x14ac:dyDescent="0.3">
      <c r="A15" s="154"/>
      <c r="B15" s="47" t="s">
        <v>231</v>
      </c>
      <c r="C15" s="38">
        <f t="shared" si="0"/>
        <v>482.99999999999994</v>
      </c>
      <c r="D15" s="39">
        <f t="shared" si="1"/>
        <v>525</v>
      </c>
      <c r="E15" s="47" t="s">
        <v>445</v>
      </c>
      <c r="F15" s="47" t="s">
        <v>75</v>
      </c>
      <c r="G15" s="71" t="s">
        <v>498</v>
      </c>
    </row>
    <row r="16" spans="1:7" x14ac:dyDescent="0.3">
      <c r="A16" s="150">
        <v>2</v>
      </c>
      <c r="B16" s="66" t="s">
        <v>231</v>
      </c>
      <c r="C16" s="45">
        <f t="shared" si="0"/>
        <v>482.99999999999994</v>
      </c>
      <c r="D16" s="46">
        <f t="shared" si="1"/>
        <v>525</v>
      </c>
      <c r="E16" s="69" t="s">
        <v>499</v>
      </c>
      <c r="F16" s="66" t="s">
        <v>231</v>
      </c>
      <c r="G16" s="70" t="s">
        <v>500</v>
      </c>
    </row>
    <row r="17" spans="1:7" x14ac:dyDescent="0.3">
      <c r="A17" s="151"/>
      <c r="B17" s="4" t="s">
        <v>231</v>
      </c>
      <c r="C17" s="5">
        <f t="shared" si="0"/>
        <v>482.99999999999994</v>
      </c>
      <c r="D17" s="6">
        <f t="shared" si="1"/>
        <v>525</v>
      </c>
      <c r="E17" s="4" t="s">
        <v>501</v>
      </c>
      <c r="F17" s="4" t="s">
        <v>230</v>
      </c>
      <c r="G17" s="7" t="s">
        <v>502</v>
      </c>
    </row>
    <row r="18" spans="1:7" x14ac:dyDescent="0.3">
      <c r="A18" s="151"/>
      <c r="B18" s="4" t="s">
        <v>231</v>
      </c>
      <c r="C18" s="5">
        <f t="shared" si="0"/>
        <v>482.99999999999994</v>
      </c>
      <c r="D18" s="6">
        <f t="shared" si="1"/>
        <v>525</v>
      </c>
      <c r="E18" s="4" t="s">
        <v>503</v>
      </c>
      <c r="F18" s="4" t="s">
        <v>483</v>
      </c>
      <c r="G18" s="7" t="s">
        <v>504</v>
      </c>
    </row>
    <row r="19" spans="1:7" x14ac:dyDescent="0.3">
      <c r="A19" s="151"/>
      <c r="B19" s="4" t="s">
        <v>231</v>
      </c>
      <c r="C19" s="5">
        <f t="shared" si="0"/>
        <v>482.99999999999994</v>
      </c>
      <c r="D19" s="6">
        <f t="shared" si="1"/>
        <v>525</v>
      </c>
      <c r="E19" s="4" t="s">
        <v>505</v>
      </c>
      <c r="F19" s="4" t="s">
        <v>484</v>
      </c>
      <c r="G19" s="7" t="s">
        <v>506</v>
      </c>
    </row>
    <row r="20" spans="1:7" x14ac:dyDescent="0.3">
      <c r="A20" s="151"/>
      <c r="B20" s="4" t="s">
        <v>231</v>
      </c>
      <c r="C20" s="5">
        <f t="shared" si="0"/>
        <v>482.99999999999994</v>
      </c>
      <c r="D20" s="6">
        <f t="shared" si="1"/>
        <v>525</v>
      </c>
      <c r="E20" s="4" t="s">
        <v>507</v>
      </c>
      <c r="F20" s="4" t="s">
        <v>430</v>
      </c>
      <c r="G20" s="7" t="s">
        <v>453</v>
      </c>
    </row>
    <row r="21" spans="1:7" x14ac:dyDescent="0.3">
      <c r="A21" s="151"/>
      <c r="B21" s="4" t="s">
        <v>231</v>
      </c>
      <c r="C21" s="5">
        <f t="shared" si="0"/>
        <v>482.99999999999994</v>
      </c>
      <c r="D21" s="6">
        <f t="shared" si="1"/>
        <v>525</v>
      </c>
      <c r="E21" s="4" t="s">
        <v>508</v>
      </c>
      <c r="F21" s="4" t="s">
        <v>229</v>
      </c>
      <c r="G21" s="7" t="s">
        <v>455</v>
      </c>
    </row>
    <row r="22" spans="1:7" x14ac:dyDescent="0.3">
      <c r="A22" s="151"/>
      <c r="B22" s="4" t="s">
        <v>231</v>
      </c>
      <c r="C22" s="5">
        <f t="shared" si="0"/>
        <v>482.99999999999994</v>
      </c>
      <c r="D22" s="6">
        <f t="shared" si="1"/>
        <v>525</v>
      </c>
      <c r="E22" s="4" t="s">
        <v>509</v>
      </c>
      <c r="F22" s="4" t="s">
        <v>485</v>
      </c>
      <c r="G22" s="7" t="s">
        <v>510</v>
      </c>
    </row>
    <row r="23" spans="1:7" x14ac:dyDescent="0.3">
      <c r="A23" s="154"/>
      <c r="B23" s="47" t="s">
        <v>231</v>
      </c>
      <c r="C23" s="38">
        <f t="shared" si="0"/>
        <v>482.99999999999994</v>
      </c>
      <c r="D23" s="39">
        <f t="shared" si="1"/>
        <v>525</v>
      </c>
      <c r="E23" s="47" t="s">
        <v>511</v>
      </c>
      <c r="F23" s="47" t="s">
        <v>332</v>
      </c>
      <c r="G23" s="71" t="s">
        <v>512</v>
      </c>
    </row>
    <row r="24" spans="1:7" x14ac:dyDescent="0.3">
      <c r="A24" s="150">
        <v>3</v>
      </c>
      <c r="B24" s="66" t="s">
        <v>231</v>
      </c>
      <c r="C24" s="45">
        <f t="shared" si="0"/>
        <v>482.99999999999994</v>
      </c>
      <c r="D24" s="46">
        <f t="shared" si="1"/>
        <v>525</v>
      </c>
      <c r="E24" s="69" t="s">
        <v>513</v>
      </c>
      <c r="F24" s="66" t="s">
        <v>231</v>
      </c>
      <c r="G24" s="70" t="s">
        <v>386</v>
      </c>
    </row>
    <row r="25" spans="1:7" x14ac:dyDescent="0.3">
      <c r="A25" s="151"/>
      <c r="B25" s="4" t="s">
        <v>231</v>
      </c>
      <c r="C25" s="5">
        <f t="shared" si="0"/>
        <v>482.99999999999994</v>
      </c>
      <c r="D25" s="6">
        <f t="shared" si="1"/>
        <v>525</v>
      </c>
      <c r="E25" s="4" t="s">
        <v>514</v>
      </c>
      <c r="F25" s="4" t="s">
        <v>230</v>
      </c>
      <c r="G25" s="7" t="s">
        <v>515</v>
      </c>
    </row>
    <row r="26" spans="1:7" x14ac:dyDescent="0.3">
      <c r="A26" s="151"/>
      <c r="B26" s="4" t="s">
        <v>231</v>
      </c>
      <c r="C26" s="5">
        <f t="shared" si="0"/>
        <v>482.99999999999994</v>
      </c>
      <c r="D26" s="6">
        <f t="shared" si="1"/>
        <v>525</v>
      </c>
      <c r="E26" s="4" t="s">
        <v>516</v>
      </c>
      <c r="F26" s="4" t="s">
        <v>483</v>
      </c>
      <c r="G26" s="7" t="s">
        <v>388</v>
      </c>
    </row>
    <row r="27" spans="1:7" x14ac:dyDescent="0.3">
      <c r="A27" s="151"/>
      <c r="B27" s="4" t="s">
        <v>231</v>
      </c>
      <c r="C27" s="5">
        <f t="shared" si="0"/>
        <v>482.99999999999994</v>
      </c>
      <c r="D27" s="6">
        <f t="shared" si="1"/>
        <v>525</v>
      </c>
      <c r="E27" s="4" t="s">
        <v>517</v>
      </c>
      <c r="F27" s="4" t="s">
        <v>484</v>
      </c>
      <c r="G27" s="7" t="s">
        <v>518</v>
      </c>
    </row>
    <row r="28" spans="1:7" x14ac:dyDescent="0.3">
      <c r="A28" s="151"/>
      <c r="B28" s="4" t="s">
        <v>231</v>
      </c>
      <c r="C28" s="5">
        <f t="shared" si="0"/>
        <v>482.99999999999994</v>
      </c>
      <c r="D28" s="6">
        <f t="shared" si="1"/>
        <v>525</v>
      </c>
      <c r="E28" s="4" t="s">
        <v>519</v>
      </c>
      <c r="F28" s="4" t="s">
        <v>430</v>
      </c>
      <c r="G28" s="7" t="s">
        <v>520</v>
      </c>
    </row>
    <row r="29" spans="1:7" x14ac:dyDescent="0.3">
      <c r="A29" s="154"/>
      <c r="B29" s="47" t="s">
        <v>231</v>
      </c>
      <c r="C29" s="38">
        <f t="shared" si="0"/>
        <v>482.99999999999994</v>
      </c>
      <c r="D29" s="39">
        <f t="shared" si="1"/>
        <v>525</v>
      </c>
      <c r="E29" s="47" t="s">
        <v>521</v>
      </c>
      <c r="F29" s="17" t="s">
        <v>115</v>
      </c>
      <c r="G29" s="20" t="s">
        <v>522</v>
      </c>
    </row>
    <row r="30" spans="1:7" x14ac:dyDescent="0.3">
      <c r="A30" s="151">
        <v>4</v>
      </c>
      <c r="B30" s="66" t="s">
        <v>231</v>
      </c>
      <c r="C30" s="45">
        <f t="shared" si="0"/>
        <v>482.99999999999994</v>
      </c>
      <c r="D30" s="46">
        <f t="shared" si="1"/>
        <v>525</v>
      </c>
      <c r="E30" s="66" t="s">
        <v>523</v>
      </c>
      <c r="F30" s="66" t="s">
        <v>231</v>
      </c>
      <c r="G30" s="89" t="s">
        <v>524</v>
      </c>
    </row>
    <row r="31" spans="1:7" x14ac:dyDescent="0.3">
      <c r="A31" s="151"/>
      <c r="B31" s="4" t="s">
        <v>231</v>
      </c>
      <c r="C31" s="5">
        <f t="shared" si="0"/>
        <v>482.99999999999994</v>
      </c>
      <c r="D31" s="6">
        <f t="shared" si="1"/>
        <v>525</v>
      </c>
      <c r="E31" s="4" t="s">
        <v>525</v>
      </c>
      <c r="F31" s="4" t="s">
        <v>230</v>
      </c>
      <c r="G31" s="7" t="s">
        <v>526</v>
      </c>
    </row>
    <row r="32" spans="1:7" x14ac:dyDescent="0.3">
      <c r="A32" s="151"/>
      <c r="B32" s="4" t="s">
        <v>231</v>
      </c>
      <c r="C32" s="5">
        <f t="shared" si="0"/>
        <v>482.99999999999994</v>
      </c>
      <c r="D32" s="6">
        <f t="shared" si="1"/>
        <v>525</v>
      </c>
      <c r="E32" s="4" t="s">
        <v>527</v>
      </c>
      <c r="F32" s="4" t="s">
        <v>483</v>
      </c>
      <c r="G32" s="7" t="s">
        <v>528</v>
      </c>
    </row>
    <row r="33" spans="1:7" ht="15" thickBot="1" x14ac:dyDescent="0.35">
      <c r="A33" s="152"/>
      <c r="B33" s="50" t="s">
        <v>231</v>
      </c>
      <c r="C33" s="36">
        <f t="shared" si="0"/>
        <v>482.99999999999994</v>
      </c>
      <c r="D33" s="37">
        <f t="shared" si="1"/>
        <v>525</v>
      </c>
      <c r="E33" s="50" t="s">
        <v>529</v>
      </c>
      <c r="F33" s="72"/>
      <c r="G33" s="73"/>
    </row>
    <row r="34" spans="1:7" ht="15" thickTop="1" x14ac:dyDescent="0.3"/>
  </sheetData>
  <mergeCells count="7">
    <mergeCell ref="A30:A33"/>
    <mergeCell ref="A1:B1"/>
    <mergeCell ref="C1:G1"/>
    <mergeCell ref="C5:D5"/>
    <mergeCell ref="A6:A15"/>
    <mergeCell ref="A16:A23"/>
    <mergeCell ref="A24:A2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1BD2-F821-4B69-8E80-F64547AE3045}">
  <dimension ref="A1:G36"/>
  <sheetViews>
    <sheetView workbookViewId="0">
      <selection activeCell="J4" sqref="J4"/>
    </sheetView>
  </sheetViews>
  <sheetFormatPr baseColWidth="10" defaultColWidth="8.88671875" defaultRowHeight="14.4" x14ac:dyDescent="0.3"/>
  <cols>
    <col min="1" max="1" width="8.88671875" style="2"/>
    <col min="2" max="7" width="12.77734375" style="2" customWidth="1"/>
    <col min="8" max="16384" width="8.88671875" style="2"/>
  </cols>
  <sheetData>
    <row r="1" spans="1:7" ht="40.049999999999997" customHeight="1" x14ac:dyDescent="0.3">
      <c r="A1" s="130" t="s">
        <v>428</v>
      </c>
      <c r="B1" s="130"/>
      <c r="C1" s="131" t="s">
        <v>429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83"/>
      <c r="B3" s="84" t="s">
        <v>66</v>
      </c>
      <c r="C3" s="84">
        <v>420</v>
      </c>
      <c r="D3" s="84"/>
      <c r="E3" s="85" t="s">
        <v>331</v>
      </c>
      <c r="F3" s="84">
        <v>655</v>
      </c>
      <c r="G3" s="86"/>
    </row>
    <row r="4" spans="1:7" ht="6" customHeight="1" thickTop="1" thickBot="1" x14ac:dyDescent="0.35">
      <c r="A4" s="26"/>
      <c r="B4" s="26"/>
      <c r="C4" s="26"/>
      <c r="D4" s="26"/>
      <c r="E4" s="26"/>
      <c r="F4" s="26"/>
      <c r="G4" s="26"/>
    </row>
    <row r="5" spans="1:7" s="3" customFormat="1" ht="19.95" customHeight="1" thickTop="1" thickBot="1" x14ac:dyDescent="0.35">
      <c r="A5" s="88" t="s">
        <v>162</v>
      </c>
      <c r="B5" s="52" t="s">
        <v>1</v>
      </c>
      <c r="C5" s="133" t="s">
        <v>2</v>
      </c>
      <c r="D5" s="133"/>
      <c r="E5" s="52" t="s">
        <v>4</v>
      </c>
      <c r="F5" s="52" t="s">
        <v>3</v>
      </c>
      <c r="G5" s="33" t="s">
        <v>4</v>
      </c>
    </row>
    <row r="6" spans="1:7" x14ac:dyDescent="0.3">
      <c r="A6" s="153">
        <v>1</v>
      </c>
      <c r="B6" s="66" t="s">
        <v>173</v>
      </c>
      <c r="C6" s="45">
        <f>0.98*$C$3</f>
        <v>411.59999999999997</v>
      </c>
      <c r="D6" s="46">
        <f>1.02*$C$3</f>
        <v>428.40000000000003</v>
      </c>
      <c r="E6" s="66" t="s">
        <v>334</v>
      </c>
      <c r="F6" s="66" t="s">
        <v>173</v>
      </c>
      <c r="G6" s="89" t="s">
        <v>7</v>
      </c>
    </row>
    <row r="7" spans="1:7" x14ac:dyDescent="0.3">
      <c r="A7" s="151"/>
      <c r="B7" s="4" t="s">
        <v>173</v>
      </c>
      <c r="C7" s="5">
        <f t="shared" ref="C7:C14" si="0">0.98*$C$3</f>
        <v>411.59999999999997</v>
      </c>
      <c r="D7" s="6">
        <f t="shared" ref="D7:D14" si="1">1.02*$C$3</f>
        <v>428.40000000000003</v>
      </c>
      <c r="E7" s="4" t="s">
        <v>414</v>
      </c>
      <c r="F7" s="4" t="s">
        <v>173</v>
      </c>
      <c r="G7" s="7" t="s">
        <v>75</v>
      </c>
    </row>
    <row r="8" spans="1:7" x14ac:dyDescent="0.3">
      <c r="A8" s="151"/>
      <c r="B8" s="4" t="s">
        <v>173</v>
      </c>
      <c r="C8" s="5">
        <f t="shared" si="0"/>
        <v>411.59999999999997</v>
      </c>
      <c r="D8" s="6">
        <f t="shared" si="1"/>
        <v>428.40000000000003</v>
      </c>
      <c r="E8" s="4" t="s">
        <v>115</v>
      </c>
      <c r="F8" s="4" t="s">
        <v>173</v>
      </c>
      <c r="G8" s="7" t="s">
        <v>15</v>
      </c>
    </row>
    <row r="9" spans="1:7" x14ac:dyDescent="0.3">
      <c r="A9" s="151"/>
      <c r="B9" s="4" t="s">
        <v>173</v>
      </c>
      <c r="C9" s="5">
        <f t="shared" si="0"/>
        <v>411.59999999999997</v>
      </c>
      <c r="D9" s="6">
        <f t="shared" si="1"/>
        <v>428.40000000000003</v>
      </c>
      <c r="E9" s="4" t="s">
        <v>116</v>
      </c>
      <c r="F9" s="4" t="s">
        <v>173</v>
      </c>
      <c r="G9" s="7" t="s">
        <v>76</v>
      </c>
    </row>
    <row r="10" spans="1:7" x14ac:dyDescent="0.3">
      <c r="A10" s="151"/>
      <c r="B10" s="4" t="s">
        <v>173</v>
      </c>
      <c r="C10" s="5">
        <f t="shared" si="0"/>
        <v>411.59999999999997</v>
      </c>
      <c r="D10" s="6">
        <f t="shared" si="1"/>
        <v>428.40000000000003</v>
      </c>
      <c r="E10" s="4" t="s">
        <v>357</v>
      </c>
      <c r="F10" s="4" t="s">
        <v>173</v>
      </c>
      <c r="G10" s="7" t="s">
        <v>166</v>
      </c>
    </row>
    <row r="11" spans="1:7" x14ac:dyDescent="0.3">
      <c r="A11" s="151"/>
      <c r="B11" s="4" t="s">
        <v>173</v>
      </c>
      <c r="C11" s="5">
        <f t="shared" si="0"/>
        <v>411.59999999999997</v>
      </c>
      <c r="D11" s="6">
        <f t="shared" si="1"/>
        <v>428.40000000000003</v>
      </c>
      <c r="E11" s="4" t="s">
        <v>264</v>
      </c>
      <c r="F11" s="4" t="s">
        <v>173</v>
      </c>
      <c r="G11" s="7" t="s">
        <v>94</v>
      </c>
    </row>
    <row r="12" spans="1:7" x14ac:dyDescent="0.3">
      <c r="A12" s="151"/>
      <c r="B12" s="4" t="s">
        <v>173</v>
      </c>
      <c r="C12" s="5">
        <f t="shared" si="0"/>
        <v>411.59999999999997</v>
      </c>
      <c r="D12" s="6">
        <f t="shared" si="1"/>
        <v>428.40000000000003</v>
      </c>
      <c r="E12" s="4" t="s">
        <v>266</v>
      </c>
      <c r="F12" s="4" t="s">
        <v>173</v>
      </c>
      <c r="G12" s="7" t="s">
        <v>77</v>
      </c>
    </row>
    <row r="13" spans="1:7" x14ac:dyDescent="0.3">
      <c r="A13" s="151"/>
      <c r="B13" s="4" t="s">
        <v>173</v>
      </c>
      <c r="C13" s="5">
        <f t="shared" si="0"/>
        <v>411.59999999999997</v>
      </c>
      <c r="D13" s="6">
        <f t="shared" si="1"/>
        <v>428.40000000000003</v>
      </c>
      <c r="E13" s="4" t="s">
        <v>269</v>
      </c>
      <c r="F13" s="4" t="s">
        <v>173</v>
      </c>
      <c r="G13" s="7" t="s">
        <v>200</v>
      </c>
    </row>
    <row r="14" spans="1:7" x14ac:dyDescent="0.3">
      <c r="A14" s="151"/>
      <c r="B14" s="47" t="s">
        <v>173</v>
      </c>
      <c r="C14" s="38">
        <f t="shared" si="0"/>
        <v>411.59999999999997</v>
      </c>
      <c r="D14" s="39">
        <f t="shared" si="1"/>
        <v>428.40000000000003</v>
      </c>
      <c r="E14" s="17" t="s">
        <v>270</v>
      </c>
      <c r="F14" s="17" t="s">
        <v>414</v>
      </c>
      <c r="G14" s="7" t="s">
        <v>104</v>
      </c>
    </row>
    <row r="15" spans="1:7" x14ac:dyDescent="0.3">
      <c r="A15" s="150">
        <v>2</v>
      </c>
      <c r="B15" s="66" t="s">
        <v>229</v>
      </c>
      <c r="C15" s="45">
        <f>1.05*$C$3</f>
        <v>441</v>
      </c>
      <c r="D15" s="46">
        <f>1.1*$C$3</f>
        <v>462.00000000000006</v>
      </c>
      <c r="E15" s="66" t="s">
        <v>415</v>
      </c>
      <c r="F15" s="66" t="s">
        <v>193</v>
      </c>
      <c r="G15" s="70" t="s">
        <v>78</v>
      </c>
    </row>
    <row r="16" spans="1:7" x14ac:dyDescent="0.3">
      <c r="A16" s="151"/>
      <c r="B16" s="4" t="s">
        <v>229</v>
      </c>
      <c r="C16" s="5">
        <f t="shared" ref="C16:C22" si="2">1.05*$C$3</f>
        <v>441</v>
      </c>
      <c r="D16" s="6">
        <f t="shared" ref="D16:D22" si="3">1.1*$C$3</f>
        <v>462.00000000000006</v>
      </c>
      <c r="E16" s="4" t="s">
        <v>416</v>
      </c>
      <c r="F16" s="4" t="s">
        <v>193</v>
      </c>
      <c r="G16" s="7" t="s">
        <v>80</v>
      </c>
    </row>
    <row r="17" spans="1:7" x14ac:dyDescent="0.3">
      <c r="A17" s="151"/>
      <c r="B17" s="4" t="s">
        <v>229</v>
      </c>
      <c r="C17" s="5">
        <f t="shared" si="2"/>
        <v>441</v>
      </c>
      <c r="D17" s="6">
        <f t="shared" si="3"/>
        <v>462.00000000000006</v>
      </c>
      <c r="E17" s="4" t="s">
        <v>417</v>
      </c>
      <c r="F17" s="4" t="s">
        <v>193</v>
      </c>
      <c r="G17" s="7" t="s">
        <v>201</v>
      </c>
    </row>
    <row r="18" spans="1:7" x14ac:dyDescent="0.3">
      <c r="A18" s="151"/>
      <c r="B18" s="4" t="s">
        <v>229</v>
      </c>
      <c r="C18" s="5">
        <f t="shared" si="2"/>
        <v>441</v>
      </c>
      <c r="D18" s="6">
        <f t="shared" si="3"/>
        <v>462.00000000000006</v>
      </c>
      <c r="E18" s="4" t="s">
        <v>418</v>
      </c>
      <c r="F18" s="4" t="s">
        <v>193</v>
      </c>
      <c r="G18" s="7" t="s">
        <v>95</v>
      </c>
    </row>
    <row r="19" spans="1:7" x14ac:dyDescent="0.3">
      <c r="A19" s="151"/>
      <c r="B19" s="4" t="s">
        <v>229</v>
      </c>
      <c r="C19" s="5">
        <f t="shared" si="2"/>
        <v>441</v>
      </c>
      <c r="D19" s="6">
        <f t="shared" si="3"/>
        <v>462.00000000000006</v>
      </c>
      <c r="E19" s="4" t="s">
        <v>294</v>
      </c>
      <c r="F19" s="4" t="s">
        <v>193</v>
      </c>
      <c r="G19" s="7" t="s">
        <v>81</v>
      </c>
    </row>
    <row r="20" spans="1:7" x14ac:dyDescent="0.3">
      <c r="A20" s="151"/>
      <c r="B20" s="4" t="s">
        <v>229</v>
      </c>
      <c r="C20" s="5">
        <f t="shared" si="2"/>
        <v>441</v>
      </c>
      <c r="D20" s="6">
        <f t="shared" si="3"/>
        <v>462.00000000000006</v>
      </c>
      <c r="E20" s="4" t="s">
        <v>419</v>
      </c>
      <c r="F20" s="4" t="s">
        <v>193</v>
      </c>
      <c r="G20" s="7" t="s">
        <v>96</v>
      </c>
    </row>
    <row r="21" spans="1:7" x14ac:dyDescent="0.3">
      <c r="A21" s="151"/>
      <c r="B21" s="4" t="s">
        <v>229</v>
      </c>
      <c r="C21" s="5">
        <f t="shared" si="2"/>
        <v>441</v>
      </c>
      <c r="D21" s="6">
        <f t="shared" si="3"/>
        <v>462.00000000000006</v>
      </c>
      <c r="E21" s="4" t="s">
        <v>295</v>
      </c>
      <c r="F21" s="4" t="s">
        <v>193</v>
      </c>
      <c r="G21" s="7" t="s">
        <v>82</v>
      </c>
    </row>
    <row r="22" spans="1:7" x14ac:dyDescent="0.3">
      <c r="A22" s="154"/>
      <c r="B22" s="47" t="s">
        <v>229</v>
      </c>
      <c r="C22" s="38">
        <f t="shared" si="2"/>
        <v>441</v>
      </c>
      <c r="D22" s="39">
        <f t="shared" si="3"/>
        <v>462.00000000000006</v>
      </c>
      <c r="E22" s="47" t="s">
        <v>420</v>
      </c>
      <c r="F22" s="47" t="s">
        <v>236</v>
      </c>
      <c r="G22" s="71" t="s">
        <v>84</v>
      </c>
    </row>
    <row r="23" spans="1:7" x14ac:dyDescent="0.3">
      <c r="A23" s="150">
        <v>3</v>
      </c>
      <c r="B23" s="66" t="s">
        <v>165</v>
      </c>
      <c r="C23" s="45">
        <f>1.14*$C$3</f>
        <v>478.79999999999995</v>
      </c>
      <c r="D23" s="46">
        <f>1.25*$C$3</f>
        <v>525</v>
      </c>
      <c r="E23" s="66" t="s">
        <v>23</v>
      </c>
      <c r="F23" s="66" t="s">
        <v>163</v>
      </c>
      <c r="G23" s="70" t="s">
        <v>182</v>
      </c>
    </row>
    <row r="24" spans="1:7" x14ac:dyDescent="0.3">
      <c r="A24" s="151"/>
      <c r="B24" s="4" t="s">
        <v>165</v>
      </c>
      <c r="C24" s="5">
        <f t="shared" ref="C24:C29" si="4">1.14*$C$3</f>
        <v>478.79999999999995</v>
      </c>
      <c r="D24" s="6">
        <f t="shared" ref="D24:D29" si="5">1.25*$C$3</f>
        <v>525</v>
      </c>
      <c r="E24" s="4" t="s">
        <v>421</v>
      </c>
      <c r="F24" s="4" t="s">
        <v>163</v>
      </c>
      <c r="G24" s="7" t="s">
        <v>85</v>
      </c>
    </row>
    <row r="25" spans="1:7" x14ac:dyDescent="0.3">
      <c r="A25" s="151"/>
      <c r="B25" s="4" t="s">
        <v>165</v>
      </c>
      <c r="C25" s="5">
        <f t="shared" si="4"/>
        <v>478.79999999999995</v>
      </c>
      <c r="D25" s="6">
        <f t="shared" si="5"/>
        <v>525</v>
      </c>
      <c r="E25" s="4" t="s">
        <v>422</v>
      </c>
      <c r="F25" s="4" t="s">
        <v>163</v>
      </c>
      <c r="G25" s="7" t="s">
        <v>235</v>
      </c>
    </row>
    <row r="26" spans="1:7" x14ac:dyDescent="0.3">
      <c r="A26" s="151"/>
      <c r="B26" s="4" t="s">
        <v>165</v>
      </c>
      <c r="C26" s="5">
        <f t="shared" si="4"/>
        <v>478.79999999999995</v>
      </c>
      <c r="D26" s="6">
        <f t="shared" si="5"/>
        <v>525</v>
      </c>
      <c r="E26" s="4" t="s">
        <v>13</v>
      </c>
      <c r="F26" s="4" t="s">
        <v>163</v>
      </c>
      <c r="G26" s="7" t="s">
        <v>86</v>
      </c>
    </row>
    <row r="27" spans="1:7" x14ac:dyDescent="0.3">
      <c r="A27" s="151"/>
      <c r="B27" s="4" t="s">
        <v>165</v>
      </c>
      <c r="C27" s="5">
        <f t="shared" si="4"/>
        <v>478.79999999999995</v>
      </c>
      <c r="D27" s="6">
        <f t="shared" si="5"/>
        <v>525</v>
      </c>
      <c r="E27" s="4" t="s">
        <v>423</v>
      </c>
      <c r="F27" s="4" t="s">
        <v>163</v>
      </c>
      <c r="G27" s="7" t="s">
        <v>183</v>
      </c>
    </row>
    <row r="28" spans="1:7" x14ac:dyDescent="0.3">
      <c r="A28" s="151"/>
      <c r="B28" s="4" t="s">
        <v>165</v>
      </c>
      <c r="C28" s="5">
        <f t="shared" si="4"/>
        <v>478.79999999999995</v>
      </c>
      <c r="D28" s="6">
        <f t="shared" si="5"/>
        <v>525</v>
      </c>
      <c r="E28" s="4" t="s">
        <v>424</v>
      </c>
      <c r="F28" s="4" t="s">
        <v>163</v>
      </c>
      <c r="G28" s="7" t="s">
        <v>97</v>
      </c>
    </row>
    <row r="29" spans="1:7" x14ac:dyDescent="0.3">
      <c r="A29" s="154"/>
      <c r="B29" s="47" t="s">
        <v>165</v>
      </c>
      <c r="C29" s="38">
        <f t="shared" si="4"/>
        <v>478.79999999999995</v>
      </c>
      <c r="D29" s="39">
        <f t="shared" si="5"/>
        <v>525</v>
      </c>
      <c r="E29" s="47" t="s">
        <v>360</v>
      </c>
      <c r="F29" s="17" t="s">
        <v>199</v>
      </c>
      <c r="G29" s="20" t="s">
        <v>90</v>
      </c>
    </row>
    <row r="30" spans="1:7" x14ac:dyDescent="0.3">
      <c r="A30" s="151">
        <v>4</v>
      </c>
      <c r="B30" s="66" t="s">
        <v>230</v>
      </c>
      <c r="C30" s="45">
        <f>1.3*$C$3</f>
        <v>546</v>
      </c>
      <c r="D30" s="46">
        <f>1.4*$C$3</f>
        <v>588</v>
      </c>
      <c r="E30" s="66" t="s">
        <v>126</v>
      </c>
      <c r="F30" s="66" t="s">
        <v>113</v>
      </c>
      <c r="G30" s="89" t="s">
        <v>98</v>
      </c>
    </row>
    <row r="31" spans="1:7" x14ac:dyDescent="0.3">
      <c r="A31" s="151"/>
      <c r="B31" s="4" t="s">
        <v>230</v>
      </c>
      <c r="C31" s="5">
        <f t="shared" ref="C31:C35" si="6">1.3*$C$3</f>
        <v>546</v>
      </c>
      <c r="D31" s="6">
        <f t="shared" ref="D31:D35" si="7">1.4*$C$3</f>
        <v>588</v>
      </c>
      <c r="E31" s="4" t="s">
        <v>425</v>
      </c>
      <c r="F31" s="4" t="s">
        <v>113</v>
      </c>
      <c r="G31" s="7" t="s">
        <v>91</v>
      </c>
    </row>
    <row r="32" spans="1:7" x14ac:dyDescent="0.3">
      <c r="A32" s="151"/>
      <c r="B32" s="4" t="s">
        <v>230</v>
      </c>
      <c r="C32" s="5">
        <f t="shared" si="6"/>
        <v>546</v>
      </c>
      <c r="D32" s="6">
        <f t="shared" si="7"/>
        <v>588</v>
      </c>
      <c r="E32" s="4" t="s">
        <v>426</v>
      </c>
      <c r="F32" s="4" t="s">
        <v>113</v>
      </c>
      <c r="G32" s="7" t="s">
        <v>92</v>
      </c>
    </row>
    <row r="33" spans="1:7" x14ac:dyDescent="0.3">
      <c r="A33" s="151"/>
      <c r="B33" s="4" t="s">
        <v>230</v>
      </c>
      <c r="C33" s="5">
        <f t="shared" si="6"/>
        <v>546</v>
      </c>
      <c r="D33" s="6">
        <f t="shared" si="7"/>
        <v>588</v>
      </c>
      <c r="E33" s="4" t="s">
        <v>339</v>
      </c>
      <c r="F33" s="4" t="s">
        <v>113</v>
      </c>
      <c r="G33" s="7" t="s">
        <v>99</v>
      </c>
    </row>
    <row r="34" spans="1:7" x14ac:dyDescent="0.3">
      <c r="A34" s="151"/>
      <c r="B34" s="4" t="s">
        <v>230</v>
      </c>
      <c r="C34" s="5">
        <f t="shared" si="6"/>
        <v>546</v>
      </c>
      <c r="D34" s="6">
        <f t="shared" si="7"/>
        <v>588</v>
      </c>
      <c r="E34" s="4" t="s">
        <v>427</v>
      </c>
      <c r="F34" s="4" t="s">
        <v>113</v>
      </c>
      <c r="G34" s="7" t="s">
        <v>100</v>
      </c>
    </row>
    <row r="35" spans="1:7" ht="15" thickBot="1" x14ac:dyDescent="0.35">
      <c r="A35" s="152"/>
      <c r="B35" s="50" t="s">
        <v>230</v>
      </c>
      <c r="C35" s="36">
        <f t="shared" si="6"/>
        <v>546</v>
      </c>
      <c r="D35" s="37">
        <f t="shared" si="7"/>
        <v>588</v>
      </c>
      <c r="E35" s="50" t="s">
        <v>49</v>
      </c>
      <c r="F35" s="48"/>
      <c r="G35" s="73"/>
    </row>
    <row r="36" spans="1:7" ht="15" thickTop="1" x14ac:dyDescent="0.3"/>
  </sheetData>
  <mergeCells count="7">
    <mergeCell ref="A30:A35"/>
    <mergeCell ref="A1:B1"/>
    <mergeCell ref="C1:G1"/>
    <mergeCell ref="C5:D5"/>
    <mergeCell ref="A6:A14"/>
    <mergeCell ref="A15:A22"/>
    <mergeCell ref="A23:A29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E77E-4913-4BBC-B221-19AB19A6AE38}">
  <dimension ref="A1:E24"/>
  <sheetViews>
    <sheetView workbookViewId="0">
      <selection activeCell="K18" sqref="K18"/>
    </sheetView>
  </sheetViews>
  <sheetFormatPr baseColWidth="10" defaultColWidth="8.88671875" defaultRowHeight="14.4" x14ac:dyDescent="0.3"/>
  <cols>
    <col min="1" max="5" width="12.77734375" style="2" customWidth="1"/>
    <col min="6" max="16384" width="8.88671875" style="2"/>
  </cols>
  <sheetData>
    <row r="1" spans="1:5" ht="40.049999999999997" customHeight="1" x14ac:dyDescent="0.3">
      <c r="A1" s="130" t="s">
        <v>566</v>
      </c>
      <c r="B1" s="130"/>
      <c r="C1" s="131" t="s">
        <v>567</v>
      </c>
      <c r="D1" s="132"/>
      <c r="E1" s="132"/>
    </row>
    <row r="2" spans="1:5" ht="6" customHeight="1" thickBot="1" x14ac:dyDescent="0.35"/>
    <row r="3" spans="1:5" ht="19.95" customHeight="1" thickTop="1" thickBot="1" x14ac:dyDescent="0.35">
      <c r="A3" s="25" t="s">
        <v>66</v>
      </c>
      <c r="B3" s="26">
        <v>400</v>
      </c>
      <c r="C3" s="26"/>
      <c r="D3" s="26" t="s">
        <v>67</v>
      </c>
      <c r="E3" s="93"/>
    </row>
    <row r="4" spans="1:5" ht="6" customHeight="1" thickTop="1" thickBot="1" x14ac:dyDescent="0.35">
      <c r="A4" s="94"/>
      <c r="B4" s="95"/>
      <c r="C4" s="95"/>
      <c r="D4" s="95"/>
      <c r="E4" s="96"/>
    </row>
    <row r="5" spans="1:5" s="3" customFormat="1" ht="19.95" customHeight="1" thickTop="1" thickBot="1" x14ac:dyDescent="0.35">
      <c r="A5" s="30" t="s">
        <v>0</v>
      </c>
      <c r="B5" s="90" t="s">
        <v>1</v>
      </c>
      <c r="C5" s="133" t="s">
        <v>2</v>
      </c>
      <c r="D5" s="133"/>
      <c r="E5" s="33" t="s">
        <v>4</v>
      </c>
    </row>
    <row r="6" spans="1:5" x14ac:dyDescent="0.3">
      <c r="A6" s="134">
        <v>1</v>
      </c>
      <c r="B6" s="13" t="s">
        <v>76</v>
      </c>
      <c r="C6" s="14">
        <f>0.6*$B$3</f>
        <v>240</v>
      </c>
      <c r="D6" s="15">
        <f>0.7*$B$3</f>
        <v>280</v>
      </c>
      <c r="E6" s="16" t="s">
        <v>76</v>
      </c>
    </row>
    <row r="7" spans="1:5" x14ac:dyDescent="0.3">
      <c r="A7" s="135"/>
      <c r="B7" s="17" t="s">
        <v>7</v>
      </c>
      <c r="C7" s="38">
        <f>0.95*$B$3</f>
        <v>380</v>
      </c>
      <c r="D7" s="39">
        <f>$B$3</f>
        <v>400</v>
      </c>
      <c r="E7" s="7" t="s">
        <v>166</v>
      </c>
    </row>
    <row r="8" spans="1:5" x14ac:dyDescent="0.3">
      <c r="A8" s="136">
        <v>2</v>
      </c>
      <c r="B8" s="13" t="s">
        <v>76</v>
      </c>
      <c r="C8" s="14">
        <f>0.6*$B$3</f>
        <v>240</v>
      </c>
      <c r="D8" s="15">
        <f>0.7*$B$3</f>
        <v>280</v>
      </c>
      <c r="E8" s="24" t="s">
        <v>79</v>
      </c>
    </row>
    <row r="9" spans="1:5" x14ac:dyDescent="0.3">
      <c r="A9" s="135"/>
      <c r="B9" s="17" t="s">
        <v>7</v>
      </c>
      <c r="C9" s="38">
        <f>0.95*$B$3</f>
        <v>380</v>
      </c>
      <c r="D9" s="39">
        <f>$B$3</f>
        <v>400</v>
      </c>
      <c r="E9" s="7" t="s">
        <v>104</v>
      </c>
    </row>
    <row r="10" spans="1:5" x14ac:dyDescent="0.3">
      <c r="A10" s="127">
        <v>3</v>
      </c>
      <c r="B10" s="13" t="s">
        <v>76</v>
      </c>
      <c r="C10" s="14">
        <f>0.6*$B$3</f>
        <v>240</v>
      </c>
      <c r="D10" s="15">
        <f>0.7*$B$3</f>
        <v>280</v>
      </c>
      <c r="E10" s="24" t="s">
        <v>95</v>
      </c>
    </row>
    <row r="11" spans="1:5" x14ac:dyDescent="0.3">
      <c r="A11" s="139"/>
      <c r="B11" s="17" t="s">
        <v>7</v>
      </c>
      <c r="C11" s="38">
        <f>0.95*$B$3</f>
        <v>380</v>
      </c>
      <c r="D11" s="39">
        <f>$B$3</f>
        <v>400</v>
      </c>
      <c r="E11" s="20" t="s">
        <v>81</v>
      </c>
    </row>
    <row r="12" spans="1:5" x14ac:dyDescent="0.3">
      <c r="A12" s="134">
        <v>4</v>
      </c>
      <c r="B12" s="13" t="s">
        <v>76</v>
      </c>
      <c r="C12" s="14">
        <f>0.6*$B$3</f>
        <v>240</v>
      </c>
      <c r="D12" s="15">
        <f>0.7*$B$3</f>
        <v>280</v>
      </c>
      <c r="E12" s="16" t="s">
        <v>202</v>
      </c>
    </row>
    <row r="13" spans="1:5" x14ac:dyDescent="0.3">
      <c r="A13" s="137"/>
      <c r="B13" s="17" t="s">
        <v>7</v>
      </c>
      <c r="C13" s="38">
        <f>0.95*$B$3</f>
        <v>380</v>
      </c>
      <c r="D13" s="39">
        <f>$B$3</f>
        <v>400</v>
      </c>
      <c r="E13" s="20" t="s">
        <v>84</v>
      </c>
    </row>
    <row r="14" spans="1:5" x14ac:dyDescent="0.3">
      <c r="A14" s="136">
        <v>5</v>
      </c>
      <c r="B14" s="13" t="s">
        <v>76</v>
      </c>
      <c r="C14" s="14">
        <f>0.6*$B$3</f>
        <v>240</v>
      </c>
      <c r="D14" s="15">
        <f>0.7*$B$3</f>
        <v>280</v>
      </c>
      <c r="E14" s="24" t="s">
        <v>86</v>
      </c>
    </row>
    <row r="15" spans="1:5" x14ac:dyDescent="0.3">
      <c r="A15" s="135"/>
      <c r="B15" s="17" t="s">
        <v>7</v>
      </c>
      <c r="C15" s="38">
        <f>0.95*$B$3</f>
        <v>380</v>
      </c>
      <c r="D15" s="39">
        <f>$B$3</f>
        <v>400</v>
      </c>
      <c r="E15" s="20" t="s">
        <v>183</v>
      </c>
    </row>
    <row r="16" spans="1:5" x14ac:dyDescent="0.3">
      <c r="A16" s="127">
        <v>6</v>
      </c>
      <c r="B16" s="13" t="s">
        <v>76</v>
      </c>
      <c r="C16" s="14">
        <f>0.6*$B$3</f>
        <v>240</v>
      </c>
      <c r="D16" s="15">
        <f>0.7*$B$3</f>
        <v>280</v>
      </c>
      <c r="E16" s="24" t="s">
        <v>89</v>
      </c>
    </row>
    <row r="17" spans="1:5" x14ac:dyDescent="0.3">
      <c r="A17" s="139"/>
      <c r="B17" s="17" t="s">
        <v>7</v>
      </c>
      <c r="C17" s="38">
        <f>0.95*$B$3</f>
        <v>380</v>
      </c>
      <c r="D17" s="39">
        <f>$B$3</f>
        <v>400</v>
      </c>
      <c r="E17" s="20" t="s">
        <v>90</v>
      </c>
    </row>
    <row r="18" spans="1:5" x14ac:dyDescent="0.3">
      <c r="A18" s="134">
        <v>7</v>
      </c>
      <c r="B18" s="13" t="s">
        <v>76</v>
      </c>
      <c r="C18" s="14">
        <f>0.6*$B$3</f>
        <v>240</v>
      </c>
      <c r="D18" s="15">
        <f>0.7*$B$3</f>
        <v>280</v>
      </c>
      <c r="E18" s="16" t="s">
        <v>99</v>
      </c>
    </row>
    <row r="19" spans="1:5" x14ac:dyDescent="0.3">
      <c r="A19" s="135"/>
      <c r="B19" s="17" t="s">
        <v>7</v>
      </c>
      <c r="C19" s="38">
        <f>0.95*$B$3</f>
        <v>380</v>
      </c>
      <c r="D19" s="39">
        <f>$B$3</f>
        <v>400</v>
      </c>
      <c r="E19" s="7" t="s">
        <v>100</v>
      </c>
    </row>
    <row r="20" spans="1:5" x14ac:dyDescent="0.3">
      <c r="A20" s="136">
        <v>8</v>
      </c>
      <c r="B20" s="13" t="s">
        <v>76</v>
      </c>
      <c r="C20" s="14">
        <f>0.6*$B$3</f>
        <v>240</v>
      </c>
      <c r="D20" s="15">
        <f>0.7*$B$3</f>
        <v>280</v>
      </c>
      <c r="E20" s="24" t="s">
        <v>105</v>
      </c>
    </row>
    <row r="21" spans="1:5" x14ac:dyDescent="0.3">
      <c r="A21" s="135"/>
      <c r="B21" s="17" t="s">
        <v>7</v>
      </c>
      <c r="C21" s="38">
        <f>0.95*$B$3</f>
        <v>380</v>
      </c>
      <c r="D21" s="39">
        <f>$B$3</f>
        <v>400</v>
      </c>
      <c r="E21" s="7" t="s">
        <v>195</v>
      </c>
    </row>
    <row r="22" spans="1:5" x14ac:dyDescent="0.3">
      <c r="A22" s="127">
        <v>9</v>
      </c>
      <c r="B22" s="13" t="s">
        <v>76</v>
      </c>
      <c r="C22" s="14">
        <f>0.6*$B$3</f>
        <v>240</v>
      </c>
      <c r="D22" s="15">
        <f>0.7*$B$3</f>
        <v>280</v>
      </c>
      <c r="E22" s="24" t="s">
        <v>204</v>
      </c>
    </row>
    <row r="23" spans="1:5" ht="15" thickBot="1" x14ac:dyDescent="0.35">
      <c r="A23" s="129"/>
      <c r="B23" s="8" t="s">
        <v>7</v>
      </c>
      <c r="C23" s="36">
        <f>0.95*$B$3</f>
        <v>380</v>
      </c>
      <c r="D23" s="37">
        <f>$B$3</f>
        <v>400</v>
      </c>
      <c r="E23" s="97" t="s">
        <v>108</v>
      </c>
    </row>
    <row r="24" spans="1:5" ht="15" thickTop="1" x14ac:dyDescent="0.3"/>
  </sheetData>
  <mergeCells count="12">
    <mergeCell ref="A22:A23"/>
    <mergeCell ref="A1:B1"/>
    <mergeCell ref="C1:E1"/>
    <mergeCell ref="C5:D5"/>
    <mergeCell ref="A6:A7"/>
    <mergeCell ref="A8:A9"/>
    <mergeCell ref="A10:A11"/>
    <mergeCell ref="A12:A13"/>
    <mergeCell ref="A14:A15"/>
    <mergeCell ref="A16:A17"/>
    <mergeCell ref="A18:A19"/>
    <mergeCell ref="A20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03A6-37AB-4248-B7DB-752166B5697B}">
  <dimension ref="A1:G16"/>
  <sheetViews>
    <sheetView workbookViewId="0">
      <selection sqref="A1:XFD1048576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93</v>
      </c>
      <c r="B1" s="130"/>
      <c r="C1" s="131" t="s">
        <v>158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300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32" t="s">
        <v>1</v>
      </c>
      <c r="C5" s="133" t="s">
        <v>2</v>
      </c>
      <c r="D5" s="133"/>
      <c r="E5" s="32" t="s">
        <v>4</v>
      </c>
      <c r="F5" s="32" t="s">
        <v>3</v>
      </c>
      <c r="G5" s="33" t="s">
        <v>4</v>
      </c>
    </row>
    <row r="6" spans="1:7" x14ac:dyDescent="0.3">
      <c r="A6" s="29">
        <v>1</v>
      </c>
      <c r="B6" s="13" t="s">
        <v>76</v>
      </c>
      <c r="C6" s="14">
        <f>0.75*$B$3</f>
        <v>225</v>
      </c>
      <c r="D6" s="15">
        <f>0.8*$B$3</f>
        <v>240</v>
      </c>
      <c r="E6" s="13" t="s">
        <v>76</v>
      </c>
      <c r="F6" s="40" t="s">
        <v>75</v>
      </c>
      <c r="G6" s="16" t="s">
        <v>94</v>
      </c>
    </row>
    <row r="7" spans="1:7" x14ac:dyDescent="0.3">
      <c r="A7" s="136">
        <v>2</v>
      </c>
      <c r="B7" s="21" t="s">
        <v>15</v>
      </c>
      <c r="C7" s="34">
        <f>0.8*$B$3</f>
        <v>240</v>
      </c>
      <c r="D7" s="35">
        <f>0.85*$B$3</f>
        <v>255</v>
      </c>
      <c r="E7" s="21" t="s">
        <v>79</v>
      </c>
      <c r="F7" s="13" t="s">
        <v>75</v>
      </c>
      <c r="G7" s="24" t="s">
        <v>78</v>
      </c>
    </row>
    <row r="8" spans="1:7" x14ac:dyDescent="0.3">
      <c r="A8" s="135"/>
      <c r="B8" s="4" t="s">
        <v>15</v>
      </c>
      <c r="C8" s="5">
        <f>0.8*$B$3</f>
        <v>240</v>
      </c>
      <c r="D8" s="6">
        <f>0.85*$B$3</f>
        <v>255</v>
      </c>
      <c r="E8" s="4" t="s">
        <v>95</v>
      </c>
      <c r="F8" s="17" t="s">
        <v>75</v>
      </c>
      <c r="G8" s="7" t="s">
        <v>96</v>
      </c>
    </row>
    <row r="9" spans="1:7" x14ac:dyDescent="0.3">
      <c r="A9" s="136">
        <v>3</v>
      </c>
      <c r="B9" s="21" t="s">
        <v>75</v>
      </c>
      <c r="C9" s="34">
        <f>0.85*$B$3</f>
        <v>255</v>
      </c>
      <c r="D9" s="35">
        <f>0.9*$B$3</f>
        <v>270</v>
      </c>
      <c r="E9" s="21" t="s">
        <v>83</v>
      </c>
      <c r="F9" s="13" t="s">
        <v>75</v>
      </c>
      <c r="G9" s="24" t="s">
        <v>84</v>
      </c>
    </row>
    <row r="10" spans="1:7" x14ac:dyDescent="0.3">
      <c r="A10" s="135"/>
      <c r="B10" s="4" t="s">
        <v>75</v>
      </c>
      <c r="C10" s="5">
        <f t="shared" ref="C10:C11" si="0">0.85*$B$3</f>
        <v>255</v>
      </c>
      <c r="D10" s="6">
        <f t="shared" ref="D10:D11" si="1">0.9*$B$3</f>
        <v>270</v>
      </c>
      <c r="E10" s="4" t="s">
        <v>85</v>
      </c>
      <c r="F10" s="13" t="s">
        <v>75</v>
      </c>
      <c r="G10" s="7" t="s">
        <v>86</v>
      </c>
    </row>
    <row r="11" spans="1:7" x14ac:dyDescent="0.3">
      <c r="A11" s="137"/>
      <c r="B11" s="17" t="s">
        <v>75</v>
      </c>
      <c r="C11" s="38">
        <f t="shared" si="0"/>
        <v>255</v>
      </c>
      <c r="D11" s="39">
        <f t="shared" si="1"/>
        <v>270</v>
      </c>
      <c r="E11" s="17" t="s">
        <v>97</v>
      </c>
      <c r="F11" s="17" t="s">
        <v>75</v>
      </c>
      <c r="G11" s="20" t="s">
        <v>88</v>
      </c>
    </row>
    <row r="12" spans="1:7" x14ac:dyDescent="0.3">
      <c r="A12" s="127">
        <v>4</v>
      </c>
      <c r="B12" s="21" t="s">
        <v>7</v>
      </c>
      <c r="C12" s="34">
        <f>0.9*$B$3</f>
        <v>270</v>
      </c>
      <c r="D12" s="35">
        <f>0.95*$B$3</f>
        <v>285</v>
      </c>
      <c r="E12" s="21" t="s">
        <v>89</v>
      </c>
      <c r="F12" s="13" t="s">
        <v>75</v>
      </c>
      <c r="G12" s="24" t="s">
        <v>98</v>
      </c>
    </row>
    <row r="13" spans="1:7" x14ac:dyDescent="0.3">
      <c r="A13" s="128"/>
      <c r="B13" s="13" t="s">
        <v>7</v>
      </c>
      <c r="C13" s="5">
        <f t="shared" ref="C13:C14" si="2">0.9*$B$3</f>
        <v>270</v>
      </c>
      <c r="D13" s="6">
        <f t="shared" ref="D13:D14" si="3">0.95*$B$3</f>
        <v>285</v>
      </c>
      <c r="E13" s="13" t="s">
        <v>91</v>
      </c>
      <c r="F13" s="13" t="s">
        <v>75</v>
      </c>
      <c r="G13" s="16" t="s">
        <v>99</v>
      </c>
    </row>
    <row r="14" spans="1:7" x14ac:dyDescent="0.3">
      <c r="A14" s="128"/>
      <c r="B14" s="4" t="s">
        <v>7</v>
      </c>
      <c r="C14" s="5">
        <f t="shared" si="2"/>
        <v>270</v>
      </c>
      <c r="D14" s="6">
        <f t="shared" si="3"/>
        <v>285</v>
      </c>
      <c r="E14" s="4" t="s">
        <v>100</v>
      </c>
      <c r="F14" s="13" t="s">
        <v>75</v>
      </c>
      <c r="G14" s="7" t="s">
        <v>101</v>
      </c>
    </row>
    <row r="15" spans="1:7" ht="15" thickBot="1" x14ac:dyDescent="0.35">
      <c r="A15" s="129"/>
      <c r="B15" s="8" t="s">
        <v>7</v>
      </c>
      <c r="C15" s="36">
        <f t="shared" ref="C15" si="4">0.9*$B$3</f>
        <v>270</v>
      </c>
      <c r="D15" s="37">
        <f t="shared" ref="D15" si="5">0.95*$B$3</f>
        <v>285</v>
      </c>
      <c r="E15" s="8" t="s">
        <v>102</v>
      </c>
      <c r="F15" s="11"/>
      <c r="G15" s="12"/>
    </row>
    <row r="16" spans="1:7" ht="15" thickTop="1" x14ac:dyDescent="0.3"/>
  </sheetData>
  <mergeCells count="6">
    <mergeCell ref="A1:B1"/>
    <mergeCell ref="C1:G1"/>
    <mergeCell ref="C5:D5"/>
    <mergeCell ref="A7:A8"/>
    <mergeCell ref="A12:A15"/>
    <mergeCell ref="A9:A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122B-5510-4F2A-80CC-B66C5FFB988C}">
  <dimension ref="A1:H38"/>
  <sheetViews>
    <sheetView workbookViewId="0"/>
  </sheetViews>
  <sheetFormatPr baseColWidth="10" defaultColWidth="8.88671875" defaultRowHeight="14.4" x14ac:dyDescent="0.3"/>
  <cols>
    <col min="1" max="8" width="12.77734375" style="2" customWidth="1"/>
    <col min="9" max="16384" width="8.88671875" style="2"/>
  </cols>
  <sheetData>
    <row r="1" spans="1:8" ht="40.049999999999997" customHeight="1" x14ac:dyDescent="0.3">
      <c r="B1" s="130" t="s">
        <v>566</v>
      </c>
      <c r="C1" s="130"/>
      <c r="D1" s="131" t="s">
        <v>567</v>
      </c>
      <c r="E1" s="132"/>
      <c r="F1" s="132"/>
      <c r="G1" s="132"/>
      <c r="H1" s="132"/>
    </row>
    <row r="2" spans="1:8" ht="6" customHeight="1" thickBot="1" x14ac:dyDescent="0.35"/>
    <row r="3" spans="1:8" ht="19.95" customHeight="1" thickTop="1" thickBot="1" x14ac:dyDescent="0.35">
      <c r="A3" s="124"/>
      <c r="B3" s="25" t="s">
        <v>66</v>
      </c>
      <c r="C3" s="26">
        <v>400</v>
      </c>
      <c r="D3" s="26"/>
      <c r="E3" s="26"/>
      <c r="F3" s="27" t="s">
        <v>67</v>
      </c>
      <c r="G3" s="26">
        <v>230</v>
      </c>
      <c r="H3" s="28"/>
    </row>
    <row r="4" spans="1:8" ht="6" customHeight="1" thickTop="1" thickBot="1" x14ac:dyDescent="0.35"/>
    <row r="5" spans="1:8" s="3" customFormat="1" ht="19.95" customHeight="1" thickTop="1" thickBot="1" x14ac:dyDescent="0.35">
      <c r="A5" s="98" t="s">
        <v>162</v>
      </c>
      <c r="B5" s="98" t="s">
        <v>0</v>
      </c>
      <c r="C5" s="99" t="s">
        <v>1</v>
      </c>
      <c r="D5" s="156" t="s">
        <v>2</v>
      </c>
      <c r="E5" s="156"/>
      <c r="F5" s="99" t="s">
        <v>4</v>
      </c>
      <c r="G5" s="99" t="s">
        <v>3</v>
      </c>
      <c r="H5" s="100" t="s">
        <v>4</v>
      </c>
    </row>
    <row r="6" spans="1:8" ht="15" thickTop="1" x14ac:dyDescent="0.3">
      <c r="A6" s="155">
        <v>1</v>
      </c>
      <c r="B6" s="155">
        <v>1</v>
      </c>
      <c r="C6" s="101" t="s">
        <v>15</v>
      </c>
      <c r="D6" s="102">
        <f>0.6*$C$3</f>
        <v>240</v>
      </c>
      <c r="E6" s="103">
        <f>0.7*$C$3</f>
        <v>280</v>
      </c>
      <c r="F6" s="101" t="s">
        <v>15</v>
      </c>
      <c r="G6" s="114"/>
      <c r="H6" s="115"/>
    </row>
    <row r="7" spans="1:8" x14ac:dyDescent="0.3">
      <c r="A7" s="135"/>
      <c r="B7" s="135"/>
      <c r="C7" s="17" t="s">
        <v>7</v>
      </c>
      <c r="D7" s="38">
        <f>0.95*$C$3</f>
        <v>380</v>
      </c>
      <c r="E7" s="39">
        <f>$C$3</f>
        <v>400</v>
      </c>
      <c r="F7" s="4" t="s">
        <v>76</v>
      </c>
      <c r="G7" s="116"/>
      <c r="H7" s="117"/>
    </row>
    <row r="8" spans="1:8" x14ac:dyDescent="0.3">
      <c r="A8" s="135"/>
      <c r="B8" s="136">
        <v>2</v>
      </c>
      <c r="C8" s="13" t="s">
        <v>15</v>
      </c>
      <c r="D8" s="14">
        <f>0.6*$C$3</f>
        <v>240</v>
      </c>
      <c r="E8" s="15">
        <f>0.7*$C$3</f>
        <v>280</v>
      </c>
      <c r="F8" s="21" t="s">
        <v>77</v>
      </c>
      <c r="G8" s="118"/>
      <c r="H8" s="119"/>
    </row>
    <row r="9" spans="1:8" x14ac:dyDescent="0.3">
      <c r="A9" s="135"/>
      <c r="B9" s="135"/>
      <c r="C9" s="17" t="s">
        <v>7</v>
      </c>
      <c r="D9" s="38">
        <f>0.95*$C$3</f>
        <v>380</v>
      </c>
      <c r="E9" s="39">
        <f>$C$3</f>
        <v>400</v>
      </c>
      <c r="F9" s="4" t="s">
        <v>200</v>
      </c>
      <c r="G9" s="116"/>
      <c r="H9" s="117"/>
    </row>
    <row r="10" spans="1:8" x14ac:dyDescent="0.3">
      <c r="A10" s="135"/>
      <c r="B10" s="127">
        <v>3</v>
      </c>
      <c r="C10" s="13" t="s">
        <v>15</v>
      </c>
      <c r="D10" s="14">
        <f>0.6*$C$3</f>
        <v>240</v>
      </c>
      <c r="E10" s="15">
        <f>0.7*$C$3</f>
        <v>280</v>
      </c>
      <c r="F10" s="21" t="s">
        <v>78</v>
      </c>
      <c r="G10" s="118"/>
      <c r="H10" s="119"/>
    </row>
    <row r="11" spans="1:8" x14ac:dyDescent="0.3">
      <c r="A11" s="135"/>
      <c r="B11" s="139"/>
      <c r="C11" s="17" t="s">
        <v>15</v>
      </c>
      <c r="D11" s="38">
        <f>0.95*$C$3</f>
        <v>380</v>
      </c>
      <c r="E11" s="39">
        <f>$C$3</f>
        <v>400</v>
      </c>
      <c r="F11" s="17" t="s">
        <v>80</v>
      </c>
      <c r="G11" s="120"/>
      <c r="H11" s="121"/>
    </row>
    <row r="12" spans="1:8" x14ac:dyDescent="0.3">
      <c r="A12" s="135"/>
      <c r="B12" s="134">
        <v>4</v>
      </c>
      <c r="C12" s="13" t="s">
        <v>15</v>
      </c>
      <c r="D12" s="14">
        <f>0.6*$C$3</f>
        <v>240</v>
      </c>
      <c r="E12" s="15">
        <f>0.7*$C$3</f>
        <v>280</v>
      </c>
      <c r="F12" s="13" t="s">
        <v>81</v>
      </c>
      <c r="G12" s="122"/>
      <c r="H12" s="123"/>
    </row>
    <row r="13" spans="1:8" x14ac:dyDescent="0.3">
      <c r="A13" s="135"/>
      <c r="B13" s="137"/>
      <c r="C13" s="17" t="s">
        <v>7</v>
      </c>
      <c r="D13" s="38">
        <f>0.95*$C$3</f>
        <v>380</v>
      </c>
      <c r="E13" s="39">
        <f>$C$3</f>
        <v>400</v>
      </c>
      <c r="F13" s="17" t="s">
        <v>96</v>
      </c>
      <c r="G13" s="120"/>
      <c r="H13" s="121"/>
    </row>
    <row r="14" spans="1:8" x14ac:dyDescent="0.3">
      <c r="A14" s="135"/>
      <c r="B14" s="136">
        <v>5</v>
      </c>
      <c r="C14" s="13" t="s">
        <v>15</v>
      </c>
      <c r="D14" s="14">
        <f>0.6*$C$3</f>
        <v>240</v>
      </c>
      <c r="E14" s="15">
        <f>0.7*$C$3</f>
        <v>280</v>
      </c>
      <c r="F14" s="21" t="s">
        <v>202</v>
      </c>
      <c r="G14" s="118"/>
      <c r="H14" s="119"/>
    </row>
    <row r="15" spans="1:8" ht="15" thickBot="1" x14ac:dyDescent="0.35">
      <c r="A15" s="148"/>
      <c r="B15" s="148"/>
      <c r="C15" s="64" t="s">
        <v>7</v>
      </c>
      <c r="D15" s="62">
        <f>0.95*$C$3</f>
        <v>380</v>
      </c>
      <c r="E15" s="63">
        <f>$C$3</f>
        <v>400</v>
      </c>
      <c r="F15" s="64" t="s">
        <v>84</v>
      </c>
      <c r="G15" s="64" t="s">
        <v>166</v>
      </c>
      <c r="H15" s="65" t="s">
        <v>183</v>
      </c>
    </row>
    <row r="16" spans="1:8" x14ac:dyDescent="0.3">
      <c r="A16" s="134">
        <v>2</v>
      </c>
      <c r="B16" s="134">
        <v>1</v>
      </c>
      <c r="C16" s="13" t="s">
        <v>15</v>
      </c>
      <c r="D16" s="14">
        <f>0.6*$C$3</f>
        <v>240</v>
      </c>
      <c r="E16" s="15">
        <f>0.7*$C$3</f>
        <v>280</v>
      </c>
      <c r="F16" s="13" t="s">
        <v>88</v>
      </c>
      <c r="G16" s="104"/>
      <c r="H16" s="105"/>
    </row>
    <row r="17" spans="1:8" x14ac:dyDescent="0.3">
      <c r="A17" s="135"/>
      <c r="B17" s="135"/>
      <c r="C17" s="17" t="s">
        <v>7</v>
      </c>
      <c r="D17" s="38">
        <f>0.95*$C$3</f>
        <v>380</v>
      </c>
      <c r="E17" s="39">
        <f>$C$3</f>
        <v>400</v>
      </c>
      <c r="F17" s="4" t="s">
        <v>89</v>
      </c>
      <c r="G17" s="106"/>
      <c r="H17" s="107"/>
    </row>
    <row r="18" spans="1:8" x14ac:dyDescent="0.3">
      <c r="A18" s="135"/>
      <c r="B18" s="136">
        <v>2</v>
      </c>
      <c r="C18" s="13" t="s">
        <v>15</v>
      </c>
      <c r="D18" s="14">
        <f>0.6*$C$3</f>
        <v>240</v>
      </c>
      <c r="E18" s="15">
        <f>0.7*$C$3</f>
        <v>280</v>
      </c>
      <c r="F18" s="21" t="s">
        <v>91</v>
      </c>
      <c r="G18" s="108"/>
      <c r="H18" s="109"/>
    </row>
    <row r="19" spans="1:8" x14ac:dyDescent="0.3">
      <c r="A19" s="135"/>
      <c r="B19" s="135"/>
      <c r="C19" s="17" t="s">
        <v>7</v>
      </c>
      <c r="D19" s="38">
        <f>0.95*$C$3</f>
        <v>380</v>
      </c>
      <c r="E19" s="39">
        <f>$C$3</f>
        <v>400</v>
      </c>
      <c r="F19" s="4" t="s">
        <v>92</v>
      </c>
      <c r="G19" s="106"/>
      <c r="H19" s="107"/>
    </row>
    <row r="20" spans="1:8" x14ac:dyDescent="0.3">
      <c r="A20" s="135"/>
      <c r="B20" s="127">
        <v>3</v>
      </c>
      <c r="C20" s="13" t="s">
        <v>15</v>
      </c>
      <c r="D20" s="14">
        <f>0.6*$C$3</f>
        <v>240</v>
      </c>
      <c r="E20" s="15">
        <f>0.7*$C$3</f>
        <v>280</v>
      </c>
      <c r="F20" s="21" t="s">
        <v>194</v>
      </c>
      <c r="G20" s="108"/>
      <c r="H20" s="109"/>
    </row>
    <row r="21" spans="1:8" x14ac:dyDescent="0.3">
      <c r="A21" s="135"/>
      <c r="B21" s="139"/>
      <c r="C21" s="17" t="s">
        <v>15</v>
      </c>
      <c r="D21" s="38">
        <f>0.95*$C$3</f>
        <v>380</v>
      </c>
      <c r="E21" s="39">
        <f>$C$3</f>
        <v>400</v>
      </c>
      <c r="F21" s="17" t="s">
        <v>101</v>
      </c>
      <c r="G21" s="110"/>
      <c r="H21" s="111"/>
    </row>
    <row r="22" spans="1:8" x14ac:dyDescent="0.3">
      <c r="A22" s="135"/>
      <c r="B22" s="134">
        <v>4</v>
      </c>
      <c r="C22" s="13" t="s">
        <v>15</v>
      </c>
      <c r="D22" s="14">
        <f>0.6*$C$3</f>
        <v>240</v>
      </c>
      <c r="E22" s="15">
        <f>0.7*$C$3</f>
        <v>280</v>
      </c>
      <c r="F22" s="13" t="s">
        <v>195</v>
      </c>
      <c r="G22" s="104"/>
      <c r="H22" s="105"/>
    </row>
    <row r="23" spans="1:8" x14ac:dyDescent="0.3">
      <c r="A23" s="135"/>
      <c r="B23" s="137"/>
      <c r="C23" s="17" t="s">
        <v>7</v>
      </c>
      <c r="D23" s="38">
        <f>0.95*$C$3</f>
        <v>380</v>
      </c>
      <c r="E23" s="39">
        <f>$C$3</f>
        <v>400</v>
      </c>
      <c r="F23" s="17" t="s">
        <v>107</v>
      </c>
      <c r="G23" s="110"/>
      <c r="H23" s="111"/>
    </row>
    <row r="24" spans="1:8" x14ac:dyDescent="0.3">
      <c r="A24" s="135"/>
      <c r="B24" s="136">
        <v>5</v>
      </c>
      <c r="C24" s="13" t="s">
        <v>15</v>
      </c>
      <c r="D24" s="14">
        <f>0.6*$C$3</f>
        <v>240</v>
      </c>
      <c r="E24" s="15">
        <f>0.7*$C$3</f>
        <v>280</v>
      </c>
      <c r="F24" s="21" t="s">
        <v>204</v>
      </c>
      <c r="G24" s="108"/>
      <c r="H24" s="109"/>
    </row>
    <row r="25" spans="1:8" ht="15" thickBot="1" x14ac:dyDescent="0.35">
      <c r="A25" s="140"/>
      <c r="B25" s="140"/>
      <c r="C25" s="8" t="s">
        <v>7</v>
      </c>
      <c r="D25" s="36">
        <f>0.95*$C$3</f>
        <v>380</v>
      </c>
      <c r="E25" s="37">
        <f>$C$3</f>
        <v>400</v>
      </c>
      <c r="F25" s="8" t="s">
        <v>108</v>
      </c>
      <c r="G25" s="112"/>
      <c r="H25" s="113"/>
    </row>
    <row r="26" spans="1:8" ht="15" thickTop="1" x14ac:dyDescent="0.3">
      <c r="A26" s="134">
        <v>3</v>
      </c>
    </row>
    <row r="27" spans="1:8" x14ac:dyDescent="0.3">
      <c r="A27" s="135"/>
    </row>
    <row r="28" spans="1:8" x14ac:dyDescent="0.3">
      <c r="A28" s="135"/>
    </row>
    <row r="29" spans="1:8" x14ac:dyDescent="0.3">
      <c r="A29" s="135"/>
    </row>
    <row r="30" spans="1:8" x14ac:dyDescent="0.3">
      <c r="A30" s="135"/>
    </row>
    <row r="31" spans="1:8" x14ac:dyDescent="0.3">
      <c r="A31" s="135"/>
    </row>
    <row r="32" spans="1:8" x14ac:dyDescent="0.3">
      <c r="A32" s="135"/>
    </row>
    <row r="33" spans="1:1" x14ac:dyDescent="0.3">
      <c r="A33" s="135"/>
    </row>
    <row r="34" spans="1:1" x14ac:dyDescent="0.3">
      <c r="A34" s="135"/>
    </row>
    <row r="35" spans="1:1" x14ac:dyDescent="0.3">
      <c r="A35" s="135"/>
    </row>
    <row r="36" spans="1:1" x14ac:dyDescent="0.3">
      <c r="A36" s="147"/>
    </row>
    <row r="37" spans="1:1" ht="15" thickBot="1" x14ac:dyDescent="0.35">
      <c r="A37" s="140"/>
    </row>
    <row r="38" spans="1:1" ht="15" thickTop="1" x14ac:dyDescent="0.3"/>
  </sheetData>
  <mergeCells count="16">
    <mergeCell ref="B1:C1"/>
    <mergeCell ref="D1:H1"/>
    <mergeCell ref="D5:E5"/>
    <mergeCell ref="B6:B7"/>
    <mergeCell ref="B8:B9"/>
    <mergeCell ref="A6:A15"/>
    <mergeCell ref="A16:A25"/>
    <mergeCell ref="A26:A37"/>
    <mergeCell ref="B22:B23"/>
    <mergeCell ref="B24:B25"/>
    <mergeCell ref="B12:B13"/>
    <mergeCell ref="B14:B15"/>
    <mergeCell ref="B16:B17"/>
    <mergeCell ref="B18:B19"/>
    <mergeCell ref="B20:B21"/>
    <mergeCell ref="B10:B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FC3E-7C15-4A19-A65B-881E00E66AD3}">
  <dimension ref="A1:G55"/>
  <sheetViews>
    <sheetView zoomScale="115" zoomScaleNormal="115" workbookViewId="0">
      <selection sqref="A1:XFD1048576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568</v>
      </c>
      <c r="B1" s="130"/>
      <c r="C1" s="131" t="s">
        <v>589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400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125" t="s">
        <v>1</v>
      </c>
      <c r="C5" s="133" t="s">
        <v>2</v>
      </c>
      <c r="D5" s="133"/>
      <c r="E5" s="125" t="s">
        <v>4</v>
      </c>
      <c r="F5" s="125" t="s">
        <v>3</v>
      </c>
      <c r="G5" s="33" t="s">
        <v>4</v>
      </c>
    </row>
    <row r="6" spans="1:7" x14ac:dyDescent="0.3">
      <c r="A6" s="126">
        <v>1</v>
      </c>
      <c r="B6" s="13" t="s">
        <v>113</v>
      </c>
      <c r="C6" s="14">
        <f>0.8*B3</f>
        <v>320</v>
      </c>
      <c r="D6" s="39">
        <f>1.05*C6</f>
        <v>336</v>
      </c>
      <c r="E6" s="13" t="s">
        <v>112</v>
      </c>
      <c r="F6" s="13" t="s">
        <v>230</v>
      </c>
      <c r="G6" s="16" t="s">
        <v>7</v>
      </c>
    </row>
    <row r="7" spans="1:7" x14ac:dyDescent="0.3">
      <c r="A7" s="136">
        <v>2</v>
      </c>
      <c r="B7" s="21" t="s">
        <v>163</v>
      </c>
      <c r="C7" s="22">
        <f>0.85*$B$3</f>
        <v>340</v>
      </c>
      <c r="D7" s="15">
        <f t="shared" ref="D7:D54" si="0">1.05*C7</f>
        <v>357</v>
      </c>
      <c r="E7" s="21" t="s">
        <v>6</v>
      </c>
      <c r="F7" s="21" t="s">
        <v>165</v>
      </c>
      <c r="G7" s="24" t="s">
        <v>75</v>
      </c>
    </row>
    <row r="8" spans="1:7" x14ac:dyDescent="0.3">
      <c r="A8" s="135"/>
      <c r="B8" s="13" t="s">
        <v>163</v>
      </c>
      <c r="C8" s="14">
        <f>0.85*$B$3</f>
        <v>340</v>
      </c>
      <c r="D8" s="39">
        <f t="shared" si="0"/>
        <v>357</v>
      </c>
      <c r="E8" s="13" t="s">
        <v>8</v>
      </c>
      <c r="F8" s="13" t="s">
        <v>165</v>
      </c>
      <c r="G8" s="16" t="s">
        <v>15</v>
      </c>
    </row>
    <row r="9" spans="1:7" x14ac:dyDescent="0.3">
      <c r="A9" s="136">
        <v>3</v>
      </c>
      <c r="B9" s="69" t="s">
        <v>193</v>
      </c>
      <c r="C9" s="22">
        <f>0.9*$B$3</f>
        <v>360</v>
      </c>
      <c r="D9" s="15">
        <f t="shared" si="0"/>
        <v>378</v>
      </c>
      <c r="E9" s="69" t="s">
        <v>569</v>
      </c>
      <c r="F9" s="69" t="s">
        <v>229</v>
      </c>
      <c r="G9" s="70" t="s">
        <v>76</v>
      </c>
    </row>
    <row r="10" spans="1:7" x14ac:dyDescent="0.3">
      <c r="A10" s="135"/>
      <c r="B10" s="4" t="s">
        <v>193</v>
      </c>
      <c r="C10" s="14">
        <f t="shared" ref="C10:C11" si="1">0.9*$B$3</f>
        <v>360</v>
      </c>
      <c r="D10" s="15">
        <f t="shared" si="0"/>
        <v>378</v>
      </c>
      <c r="E10" s="4" t="s">
        <v>263</v>
      </c>
      <c r="F10" s="4" t="s">
        <v>229</v>
      </c>
      <c r="G10" s="7" t="s">
        <v>166</v>
      </c>
    </row>
    <row r="11" spans="1:7" x14ac:dyDescent="0.3">
      <c r="A11" s="135"/>
      <c r="B11" s="13" t="s">
        <v>193</v>
      </c>
      <c r="C11" s="45">
        <f t="shared" si="1"/>
        <v>360</v>
      </c>
      <c r="D11" s="39">
        <f t="shared" si="0"/>
        <v>378</v>
      </c>
      <c r="E11" s="13" t="s">
        <v>570</v>
      </c>
      <c r="F11" s="66" t="s">
        <v>229</v>
      </c>
      <c r="G11" s="16" t="s">
        <v>94</v>
      </c>
    </row>
    <row r="12" spans="1:7" x14ac:dyDescent="0.3">
      <c r="A12" s="136">
        <v>4</v>
      </c>
      <c r="B12" s="69" t="s">
        <v>173</v>
      </c>
      <c r="C12" s="22">
        <f>0.95*$B$3</f>
        <v>380</v>
      </c>
      <c r="D12" s="15">
        <f t="shared" si="0"/>
        <v>399</v>
      </c>
      <c r="E12" s="69" t="s">
        <v>266</v>
      </c>
      <c r="F12" s="69" t="s">
        <v>173</v>
      </c>
      <c r="G12" s="70" t="s">
        <v>77</v>
      </c>
    </row>
    <row r="13" spans="1:7" x14ac:dyDescent="0.3">
      <c r="A13" s="135"/>
      <c r="B13" s="4" t="s">
        <v>173</v>
      </c>
      <c r="C13" s="14">
        <f t="shared" ref="C13:C15" si="2">0.95*$B$3</f>
        <v>380</v>
      </c>
      <c r="D13" s="15">
        <f t="shared" si="0"/>
        <v>399</v>
      </c>
      <c r="E13" s="4" t="s">
        <v>269</v>
      </c>
      <c r="F13" s="4" t="s">
        <v>173</v>
      </c>
      <c r="G13" s="7" t="s">
        <v>200</v>
      </c>
    </row>
    <row r="14" spans="1:7" x14ac:dyDescent="0.3">
      <c r="A14" s="135"/>
      <c r="B14" s="4" t="s">
        <v>173</v>
      </c>
      <c r="C14" s="14">
        <f t="shared" si="2"/>
        <v>380</v>
      </c>
      <c r="D14" s="15">
        <f t="shared" si="0"/>
        <v>399</v>
      </c>
      <c r="E14" s="4" t="s">
        <v>270</v>
      </c>
      <c r="F14" s="4" t="s">
        <v>173</v>
      </c>
      <c r="G14" s="7" t="s">
        <v>79</v>
      </c>
    </row>
    <row r="15" spans="1:7" x14ac:dyDescent="0.3">
      <c r="A15" s="137"/>
      <c r="B15" s="47" t="s">
        <v>173</v>
      </c>
      <c r="C15" s="38">
        <f t="shared" si="2"/>
        <v>380</v>
      </c>
      <c r="D15" s="39">
        <f t="shared" si="0"/>
        <v>399</v>
      </c>
      <c r="E15" s="47" t="s">
        <v>140</v>
      </c>
      <c r="F15" s="47" t="s">
        <v>173</v>
      </c>
      <c r="G15" s="71" t="s">
        <v>104</v>
      </c>
    </row>
    <row r="16" spans="1:7" x14ac:dyDescent="0.3">
      <c r="A16" s="134">
        <v>5</v>
      </c>
      <c r="B16" s="13" t="s">
        <v>229</v>
      </c>
      <c r="C16" s="14">
        <f>$B$3</f>
        <v>400</v>
      </c>
      <c r="D16" s="15">
        <f t="shared" si="0"/>
        <v>420</v>
      </c>
      <c r="E16" s="13" t="s">
        <v>415</v>
      </c>
      <c r="F16" s="13" t="s">
        <v>193</v>
      </c>
      <c r="G16" s="16" t="s">
        <v>78</v>
      </c>
    </row>
    <row r="17" spans="1:7" x14ac:dyDescent="0.3">
      <c r="A17" s="135"/>
      <c r="B17" s="4" t="s">
        <v>229</v>
      </c>
      <c r="C17" s="14">
        <f t="shared" ref="C17:C20" si="3">$B$3</f>
        <v>400</v>
      </c>
      <c r="D17" s="15">
        <f t="shared" si="0"/>
        <v>420</v>
      </c>
      <c r="E17" s="4" t="s">
        <v>416</v>
      </c>
      <c r="F17" s="13" t="s">
        <v>193</v>
      </c>
      <c r="G17" s="7" t="s">
        <v>80</v>
      </c>
    </row>
    <row r="18" spans="1:7" x14ac:dyDescent="0.3">
      <c r="A18" s="135"/>
      <c r="B18" s="4" t="s">
        <v>229</v>
      </c>
      <c r="C18" s="14">
        <f t="shared" si="3"/>
        <v>400</v>
      </c>
      <c r="D18" s="15">
        <f t="shared" si="0"/>
        <v>420</v>
      </c>
      <c r="E18" s="4" t="s">
        <v>417</v>
      </c>
      <c r="F18" s="13" t="s">
        <v>193</v>
      </c>
      <c r="G18" s="7" t="s">
        <v>201</v>
      </c>
    </row>
    <row r="19" spans="1:7" x14ac:dyDescent="0.3">
      <c r="A19" s="135"/>
      <c r="B19" s="4" t="s">
        <v>229</v>
      </c>
      <c r="C19" s="14">
        <f t="shared" si="3"/>
        <v>400</v>
      </c>
      <c r="D19" s="15">
        <f t="shared" si="0"/>
        <v>420</v>
      </c>
      <c r="E19" s="4" t="s">
        <v>418</v>
      </c>
      <c r="F19" s="13" t="s">
        <v>193</v>
      </c>
      <c r="G19" s="7" t="s">
        <v>95</v>
      </c>
    </row>
    <row r="20" spans="1:7" x14ac:dyDescent="0.3">
      <c r="A20" s="137"/>
      <c r="B20" s="17" t="s">
        <v>229</v>
      </c>
      <c r="C20" s="14">
        <f t="shared" si="3"/>
        <v>400</v>
      </c>
      <c r="D20" s="19">
        <f t="shared" si="0"/>
        <v>420</v>
      </c>
      <c r="E20" s="17" t="s">
        <v>294</v>
      </c>
      <c r="F20" s="13" t="s">
        <v>193</v>
      </c>
      <c r="G20" s="7" t="s">
        <v>81</v>
      </c>
    </row>
    <row r="21" spans="1:7" x14ac:dyDescent="0.3">
      <c r="A21" s="127">
        <v>6</v>
      </c>
      <c r="B21" s="69" t="s">
        <v>165</v>
      </c>
      <c r="C21" s="22">
        <f>1.05*$B$3</f>
        <v>420</v>
      </c>
      <c r="D21" s="15">
        <f t="shared" si="0"/>
        <v>441</v>
      </c>
      <c r="E21" s="69" t="s">
        <v>571</v>
      </c>
      <c r="F21" s="69" t="s">
        <v>163</v>
      </c>
      <c r="G21" s="70" t="s">
        <v>96</v>
      </c>
    </row>
    <row r="22" spans="1:7" x14ac:dyDescent="0.3">
      <c r="A22" s="128"/>
      <c r="B22" s="4" t="s">
        <v>165</v>
      </c>
      <c r="C22" s="5">
        <f t="shared" ref="C22:C26" si="4">1.05*$B$3</f>
        <v>420</v>
      </c>
      <c r="D22" s="15">
        <f t="shared" si="0"/>
        <v>441</v>
      </c>
      <c r="E22" s="4" t="s">
        <v>281</v>
      </c>
      <c r="F22" s="4" t="s">
        <v>163</v>
      </c>
      <c r="G22" s="7" t="s">
        <v>82</v>
      </c>
    </row>
    <row r="23" spans="1:7" x14ac:dyDescent="0.3">
      <c r="A23" s="128"/>
      <c r="B23" s="4" t="s">
        <v>165</v>
      </c>
      <c r="C23" s="14">
        <f t="shared" si="4"/>
        <v>420</v>
      </c>
      <c r="D23" s="15">
        <f t="shared" si="0"/>
        <v>441</v>
      </c>
      <c r="E23" s="4" t="s">
        <v>359</v>
      </c>
      <c r="F23" s="4" t="s">
        <v>163</v>
      </c>
      <c r="G23" s="7" t="s">
        <v>83</v>
      </c>
    </row>
    <row r="24" spans="1:7" x14ac:dyDescent="0.3">
      <c r="A24" s="128"/>
      <c r="B24" s="4" t="s">
        <v>165</v>
      </c>
      <c r="C24" s="14">
        <f t="shared" si="4"/>
        <v>420</v>
      </c>
      <c r="D24" s="15">
        <f t="shared" si="0"/>
        <v>441</v>
      </c>
      <c r="E24" s="4" t="s">
        <v>572</v>
      </c>
      <c r="F24" s="4" t="s">
        <v>163</v>
      </c>
      <c r="G24" s="7" t="s">
        <v>202</v>
      </c>
    </row>
    <row r="25" spans="1:7" x14ac:dyDescent="0.3">
      <c r="A25" s="128"/>
      <c r="B25" s="4" t="s">
        <v>165</v>
      </c>
      <c r="C25" s="14">
        <f t="shared" si="4"/>
        <v>420</v>
      </c>
      <c r="D25" s="15">
        <f t="shared" si="0"/>
        <v>441</v>
      </c>
      <c r="E25" s="4" t="s">
        <v>573</v>
      </c>
      <c r="F25" s="4" t="s">
        <v>163</v>
      </c>
      <c r="G25" s="7" t="s">
        <v>84</v>
      </c>
    </row>
    <row r="26" spans="1:7" x14ac:dyDescent="0.3">
      <c r="A26" s="139"/>
      <c r="B26" s="47" t="s">
        <v>165</v>
      </c>
      <c r="C26" s="45">
        <f t="shared" si="4"/>
        <v>420</v>
      </c>
      <c r="D26" s="19">
        <f t="shared" si="0"/>
        <v>441</v>
      </c>
      <c r="E26" s="47" t="s">
        <v>23</v>
      </c>
      <c r="F26" s="47" t="s">
        <v>163</v>
      </c>
      <c r="G26" s="71" t="s">
        <v>182</v>
      </c>
    </row>
    <row r="27" spans="1:7" x14ac:dyDescent="0.3">
      <c r="A27" s="127">
        <v>7</v>
      </c>
      <c r="B27" s="21" t="s">
        <v>230</v>
      </c>
      <c r="C27" s="22">
        <f>1.1*$B$3</f>
        <v>440.00000000000006</v>
      </c>
      <c r="D27" s="15">
        <f t="shared" si="0"/>
        <v>462.00000000000006</v>
      </c>
      <c r="E27" s="69" t="s">
        <v>123</v>
      </c>
      <c r="F27" s="69" t="s">
        <v>113</v>
      </c>
      <c r="G27" s="70" t="s">
        <v>85</v>
      </c>
    </row>
    <row r="28" spans="1:7" x14ac:dyDescent="0.3">
      <c r="A28" s="128"/>
      <c r="B28" s="4" t="s">
        <v>230</v>
      </c>
      <c r="C28" s="14">
        <f t="shared" ref="C28:C33" si="5">1.1*$B$3</f>
        <v>440.00000000000006</v>
      </c>
      <c r="D28" s="15">
        <f t="shared" si="0"/>
        <v>462.00000000000006</v>
      </c>
      <c r="E28" s="4" t="s">
        <v>299</v>
      </c>
      <c r="F28" s="4" t="s">
        <v>113</v>
      </c>
      <c r="G28" s="7" t="s">
        <v>235</v>
      </c>
    </row>
    <row r="29" spans="1:7" x14ac:dyDescent="0.3">
      <c r="A29" s="128"/>
      <c r="B29" s="4" t="s">
        <v>230</v>
      </c>
      <c r="C29" s="14">
        <f t="shared" si="5"/>
        <v>440.00000000000006</v>
      </c>
      <c r="D29" s="15">
        <f t="shared" si="0"/>
        <v>462.00000000000006</v>
      </c>
      <c r="E29" s="4" t="s">
        <v>574</v>
      </c>
      <c r="F29" s="4" t="s">
        <v>113</v>
      </c>
      <c r="G29" s="7" t="s">
        <v>86</v>
      </c>
    </row>
    <row r="30" spans="1:7" x14ac:dyDescent="0.3">
      <c r="A30" s="128"/>
      <c r="B30" s="4" t="s">
        <v>230</v>
      </c>
      <c r="C30" s="14">
        <f t="shared" si="5"/>
        <v>440.00000000000006</v>
      </c>
      <c r="D30" s="15">
        <f t="shared" si="0"/>
        <v>462.00000000000006</v>
      </c>
      <c r="E30" s="4" t="s">
        <v>300</v>
      </c>
      <c r="F30" s="4" t="s">
        <v>113</v>
      </c>
      <c r="G30" s="7" t="s">
        <v>183</v>
      </c>
    </row>
    <row r="31" spans="1:7" x14ac:dyDescent="0.3">
      <c r="A31" s="128"/>
      <c r="B31" s="4" t="s">
        <v>230</v>
      </c>
      <c r="C31" s="14">
        <f t="shared" si="5"/>
        <v>440.00000000000006</v>
      </c>
      <c r="D31" s="15">
        <f t="shared" si="0"/>
        <v>462.00000000000006</v>
      </c>
      <c r="E31" s="4" t="s">
        <v>575</v>
      </c>
      <c r="F31" s="4" t="s">
        <v>113</v>
      </c>
      <c r="G31" s="7" t="s">
        <v>97</v>
      </c>
    </row>
    <row r="32" spans="1:7" x14ac:dyDescent="0.3">
      <c r="A32" s="128"/>
      <c r="B32" s="4" t="s">
        <v>230</v>
      </c>
      <c r="C32" s="14">
        <f t="shared" si="5"/>
        <v>440.00000000000006</v>
      </c>
      <c r="D32" s="15">
        <f t="shared" si="0"/>
        <v>462.00000000000006</v>
      </c>
      <c r="E32" s="4" t="s">
        <v>538</v>
      </c>
      <c r="F32" s="4" t="s">
        <v>113</v>
      </c>
      <c r="G32" s="7" t="s">
        <v>87</v>
      </c>
    </row>
    <row r="33" spans="1:7" x14ac:dyDescent="0.3">
      <c r="A33" s="139"/>
      <c r="B33" s="47" t="s">
        <v>230</v>
      </c>
      <c r="C33" s="45">
        <f t="shared" si="5"/>
        <v>440.00000000000006</v>
      </c>
      <c r="D33" s="19">
        <f t="shared" si="0"/>
        <v>462.00000000000006</v>
      </c>
      <c r="E33" s="47" t="s">
        <v>576</v>
      </c>
      <c r="F33" s="47" t="s">
        <v>113</v>
      </c>
      <c r="G33" s="71" t="s">
        <v>88</v>
      </c>
    </row>
    <row r="34" spans="1:7" x14ac:dyDescent="0.3">
      <c r="A34" s="134">
        <v>8</v>
      </c>
      <c r="B34" s="66" t="s">
        <v>165</v>
      </c>
      <c r="C34" s="22">
        <f>1.05*$B$3</f>
        <v>420</v>
      </c>
      <c r="D34" s="15">
        <f t="shared" si="0"/>
        <v>441</v>
      </c>
      <c r="E34" s="66" t="s">
        <v>577</v>
      </c>
      <c r="F34" s="69" t="s">
        <v>163</v>
      </c>
      <c r="G34" s="89" t="s">
        <v>89</v>
      </c>
    </row>
    <row r="35" spans="1:7" x14ac:dyDescent="0.3">
      <c r="A35" s="135"/>
      <c r="B35" s="4" t="s">
        <v>165</v>
      </c>
      <c r="C35" s="5">
        <f t="shared" ref="C35:C39" si="6">1.05*$B$3</f>
        <v>420</v>
      </c>
      <c r="D35" s="15">
        <f t="shared" si="0"/>
        <v>441</v>
      </c>
      <c r="E35" s="4" t="s">
        <v>578</v>
      </c>
      <c r="F35" s="4" t="s">
        <v>163</v>
      </c>
      <c r="G35" s="7" t="s">
        <v>90</v>
      </c>
    </row>
    <row r="36" spans="1:7" x14ac:dyDescent="0.3">
      <c r="A36" s="135"/>
      <c r="B36" s="4" t="s">
        <v>165</v>
      </c>
      <c r="C36" s="14">
        <f t="shared" si="6"/>
        <v>420</v>
      </c>
      <c r="D36" s="15">
        <f t="shared" si="0"/>
        <v>441</v>
      </c>
      <c r="E36" s="4" t="s">
        <v>184</v>
      </c>
      <c r="F36" s="4" t="s">
        <v>163</v>
      </c>
      <c r="G36" s="7" t="s">
        <v>98</v>
      </c>
    </row>
    <row r="37" spans="1:7" x14ac:dyDescent="0.3">
      <c r="A37" s="135"/>
      <c r="B37" s="4" t="s">
        <v>165</v>
      </c>
      <c r="C37" s="14">
        <f t="shared" si="6"/>
        <v>420</v>
      </c>
      <c r="D37" s="15">
        <f t="shared" si="0"/>
        <v>441</v>
      </c>
      <c r="E37" s="4" t="s">
        <v>185</v>
      </c>
      <c r="F37" s="4" t="s">
        <v>163</v>
      </c>
      <c r="G37" s="7" t="s">
        <v>91</v>
      </c>
    </row>
    <row r="38" spans="1:7" x14ac:dyDescent="0.3">
      <c r="A38" s="135"/>
      <c r="B38" s="4" t="s">
        <v>165</v>
      </c>
      <c r="C38" s="14">
        <f t="shared" si="6"/>
        <v>420</v>
      </c>
      <c r="D38" s="15">
        <f t="shared" si="0"/>
        <v>441</v>
      </c>
      <c r="E38" s="4" t="s">
        <v>186</v>
      </c>
      <c r="F38" s="4" t="s">
        <v>163</v>
      </c>
      <c r="G38" s="7" t="s">
        <v>92</v>
      </c>
    </row>
    <row r="39" spans="1:7" x14ac:dyDescent="0.3">
      <c r="A39" s="137"/>
      <c r="B39" s="47" t="s">
        <v>165</v>
      </c>
      <c r="C39" s="18">
        <f t="shared" si="6"/>
        <v>420</v>
      </c>
      <c r="D39" s="39">
        <f t="shared" si="0"/>
        <v>441</v>
      </c>
      <c r="E39" s="47" t="s">
        <v>252</v>
      </c>
      <c r="F39" s="47" t="s">
        <v>163</v>
      </c>
      <c r="G39" s="71" t="s">
        <v>99</v>
      </c>
    </row>
    <row r="40" spans="1:7" x14ac:dyDescent="0.3">
      <c r="A40" s="134">
        <v>9</v>
      </c>
      <c r="B40" s="13" t="s">
        <v>229</v>
      </c>
      <c r="C40" s="14">
        <f>$B$3</f>
        <v>400</v>
      </c>
      <c r="D40" s="15">
        <f t="shared" si="0"/>
        <v>420</v>
      </c>
      <c r="E40" s="13" t="s">
        <v>579</v>
      </c>
      <c r="F40" s="13" t="s">
        <v>193</v>
      </c>
      <c r="G40" s="16" t="s">
        <v>100</v>
      </c>
    </row>
    <row r="41" spans="1:7" x14ac:dyDescent="0.3">
      <c r="A41" s="135"/>
      <c r="B41" s="4" t="s">
        <v>229</v>
      </c>
      <c r="C41" s="14">
        <f t="shared" ref="C41:C44" si="7">$B$3</f>
        <v>400</v>
      </c>
      <c r="D41" s="15">
        <f t="shared" si="0"/>
        <v>420</v>
      </c>
      <c r="E41" s="4" t="s">
        <v>580</v>
      </c>
      <c r="F41" s="13" t="s">
        <v>193</v>
      </c>
      <c r="G41" s="7" t="s">
        <v>194</v>
      </c>
    </row>
    <row r="42" spans="1:7" x14ac:dyDescent="0.3">
      <c r="A42" s="135"/>
      <c r="B42" s="4" t="s">
        <v>229</v>
      </c>
      <c r="C42" s="14">
        <f t="shared" si="7"/>
        <v>400</v>
      </c>
      <c r="D42" s="15">
        <f t="shared" si="0"/>
        <v>420</v>
      </c>
      <c r="E42" s="4" t="s">
        <v>581</v>
      </c>
      <c r="F42" s="13" t="s">
        <v>193</v>
      </c>
      <c r="G42" s="7" t="s">
        <v>101</v>
      </c>
    </row>
    <row r="43" spans="1:7" x14ac:dyDescent="0.3">
      <c r="A43" s="135"/>
      <c r="B43" s="4" t="s">
        <v>229</v>
      </c>
      <c r="C43" s="14">
        <f t="shared" si="7"/>
        <v>400</v>
      </c>
      <c r="D43" s="15">
        <f t="shared" si="0"/>
        <v>420</v>
      </c>
      <c r="E43" s="4" t="s">
        <v>582</v>
      </c>
      <c r="F43" s="13" t="s">
        <v>193</v>
      </c>
      <c r="G43" s="7" t="s">
        <v>102</v>
      </c>
    </row>
    <row r="44" spans="1:7" x14ac:dyDescent="0.3">
      <c r="A44" s="137"/>
      <c r="B44" s="17" t="s">
        <v>229</v>
      </c>
      <c r="C44" s="14">
        <f t="shared" si="7"/>
        <v>400</v>
      </c>
      <c r="D44" s="39">
        <f t="shared" si="0"/>
        <v>420</v>
      </c>
      <c r="E44" s="17" t="s">
        <v>583</v>
      </c>
      <c r="F44" s="13" t="s">
        <v>193</v>
      </c>
      <c r="G44" s="7" t="s">
        <v>105</v>
      </c>
    </row>
    <row r="45" spans="1:7" x14ac:dyDescent="0.3">
      <c r="A45" s="127">
        <v>10</v>
      </c>
      <c r="B45" s="69" t="s">
        <v>173</v>
      </c>
      <c r="C45" s="22">
        <f>0.95*$B$3</f>
        <v>380</v>
      </c>
      <c r="D45" s="15">
        <f t="shared" si="0"/>
        <v>399</v>
      </c>
      <c r="E45" s="69" t="s">
        <v>311</v>
      </c>
      <c r="F45" s="69" t="s">
        <v>173</v>
      </c>
      <c r="G45" s="70" t="s">
        <v>195</v>
      </c>
    </row>
    <row r="46" spans="1:7" x14ac:dyDescent="0.3">
      <c r="A46" s="128"/>
      <c r="B46" s="4" t="s">
        <v>173</v>
      </c>
      <c r="C46" s="14">
        <f t="shared" ref="C46:C48" si="8">0.95*$B$3</f>
        <v>380</v>
      </c>
      <c r="D46" s="15">
        <f t="shared" si="0"/>
        <v>399</v>
      </c>
      <c r="E46" s="4" t="s">
        <v>584</v>
      </c>
      <c r="F46" s="4" t="s">
        <v>173</v>
      </c>
      <c r="G46" s="7" t="s">
        <v>107</v>
      </c>
    </row>
    <row r="47" spans="1:7" x14ac:dyDescent="0.3">
      <c r="A47" s="128"/>
      <c r="B47" s="4" t="s">
        <v>173</v>
      </c>
      <c r="C47" s="14">
        <f t="shared" si="8"/>
        <v>380</v>
      </c>
      <c r="D47" s="15">
        <f t="shared" si="0"/>
        <v>399</v>
      </c>
      <c r="E47" s="4" t="s">
        <v>585</v>
      </c>
      <c r="F47" s="4" t="s">
        <v>173</v>
      </c>
      <c r="G47" s="7" t="s">
        <v>196</v>
      </c>
    </row>
    <row r="48" spans="1:7" x14ac:dyDescent="0.3">
      <c r="A48" s="139"/>
      <c r="B48" s="17" t="s">
        <v>173</v>
      </c>
      <c r="C48" s="38">
        <f t="shared" si="8"/>
        <v>380</v>
      </c>
      <c r="D48" s="39">
        <f t="shared" si="0"/>
        <v>399</v>
      </c>
      <c r="E48" s="17" t="s">
        <v>586</v>
      </c>
      <c r="F48" s="17" t="s">
        <v>173</v>
      </c>
      <c r="G48" s="20" t="s">
        <v>106</v>
      </c>
    </row>
    <row r="49" spans="1:7" x14ac:dyDescent="0.3">
      <c r="A49" s="136">
        <v>11</v>
      </c>
      <c r="B49" s="69" t="s">
        <v>193</v>
      </c>
      <c r="C49" s="22">
        <f>0.9*$B$3</f>
        <v>360</v>
      </c>
      <c r="D49" s="15">
        <f t="shared" si="0"/>
        <v>378</v>
      </c>
      <c r="E49" s="69" t="s">
        <v>554</v>
      </c>
      <c r="F49" s="69" t="s">
        <v>229</v>
      </c>
      <c r="G49" s="70" t="s">
        <v>204</v>
      </c>
    </row>
    <row r="50" spans="1:7" x14ac:dyDescent="0.3">
      <c r="A50" s="135"/>
      <c r="B50" s="4" t="s">
        <v>193</v>
      </c>
      <c r="C50" s="14">
        <f t="shared" ref="C50:C51" si="9">0.9*$B$3</f>
        <v>360</v>
      </c>
      <c r="D50" s="15">
        <f t="shared" si="0"/>
        <v>378</v>
      </c>
      <c r="E50" s="4" t="s">
        <v>555</v>
      </c>
      <c r="F50" s="4" t="s">
        <v>229</v>
      </c>
      <c r="G50" s="7" t="s">
        <v>108</v>
      </c>
    </row>
    <row r="51" spans="1:7" x14ac:dyDescent="0.3">
      <c r="A51" s="135"/>
      <c r="B51" s="13" t="s">
        <v>193</v>
      </c>
      <c r="C51" s="14">
        <f t="shared" si="9"/>
        <v>360</v>
      </c>
      <c r="D51" s="39">
        <f t="shared" si="0"/>
        <v>378</v>
      </c>
      <c r="E51" s="4" t="s">
        <v>587</v>
      </c>
      <c r="F51" s="4" t="s">
        <v>229</v>
      </c>
      <c r="G51" s="7" t="s">
        <v>205</v>
      </c>
    </row>
    <row r="52" spans="1:7" x14ac:dyDescent="0.3">
      <c r="A52" s="136">
        <v>12</v>
      </c>
      <c r="B52" s="69" t="s">
        <v>163</v>
      </c>
      <c r="C52" s="22">
        <f>0.85*$B$3</f>
        <v>340</v>
      </c>
      <c r="D52" s="15">
        <f t="shared" si="0"/>
        <v>357</v>
      </c>
      <c r="E52" s="69" t="s">
        <v>557</v>
      </c>
      <c r="F52" s="69" t="s">
        <v>165</v>
      </c>
      <c r="G52" s="70" t="s">
        <v>109</v>
      </c>
    </row>
    <row r="53" spans="1:7" x14ac:dyDescent="0.3">
      <c r="A53" s="135"/>
      <c r="B53" s="4" t="s">
        <v>163</v>
      </c>
      <c r="C53" s="45">
        <f>0.85*$B$3</f>
        <v>340</v>
      </c>
      <c r="D53" s="39">
        <f t="shared" si="0"/>
        <v>357</v>
      </c>
      <c r="E53" s="4" t="s">
        <v>558</v>
      </c>
      <c r="F53" s="4" t="s">
        <v>165</v>
      </c>
      <c r="G53" s="7" t="s">
        <v>110</v>
      </c>
    </row>
    <row r="54" spans="1:7" ht="15" thickBot="1" x14ac:dyDescent="0.35">
      <c r="A54" s="92">
        <v>13</v>
      </c>
      <c r="B54" s="78" t="s">
        <v>113</v>
      </c>
      <c r="C54" s="79">
        <f>0.8*B3</f>
        <v>320</v>
      </c>
      <c r="D54" s="37">
        <f t="shared" si="0"/>
        <v>336</v>
      </c>
      <c r="E54" s="78" t="s">
        <v>588</v>
      </c>
      <c r="F54" s="81" t="s">
        <v>230</v>
      </c>
      <c r="G54" s="82" t="s">
        <v>135</v>
      </c>
    </row>
    <row r="55" spans="1:7" ht="15" thickTop="1" x14ac:dyDescent="0.3"/>
  </sheetData>
  <mergeCells count="14">
    <mergeCell ref="C1:G1"/>
    <mergeCell ref="C5:D5"/>
    <mergeCell ref="A16:A20"/>
    <mergeCell ref="A21:A26"/>
    <mergeCell ref="A7:A8"/>
    <mergeCell ref="A9:A11"/>
    <mergeCell ref="A12:A15"/>
    <mergeCell ref="A45:A48"/>
    <mergeCell ref="A1:B1"/>
    <mergeCell ref="A49:A51"/>
    <mergeCell ref="A52:A53"/>
    <mergeCell ref="A34:A39"/>
    <mergeCell ref="A40:A44"/>
    <mergeCell ref="A27:A33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1A9C-F6A4-4AC6-9CDF-6D2F2B298A0F}">
  <dimension ref="A1:G42"/>
  <sheetViews>
    <sheetView topLeftCell="A2" workbookViewId="0">
      <selection activeCell="O12" sqref="O12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568</v>
      </c>
      <c r="B1" s="130"/>
      <c r="C1" s="131" t="s">
        <v>597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400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125" t="s">
        <v>1</v>
      </c>
      <c r="C5" s="133" t="s">
        <v>2</v>
      </c>
      <c r="D5" s="133"/>
      <c r="E5" s="125" t="s">
        <v>4</v>
      </c>
      <c r="F5" s="125" t="s">
        <v>3</v>
      </c>
      <c r="G5" s="33" t="s">
        <v>4</v>
      </c>
    </row>
    <row r="6" spans="1:7" x14ac:dyDescent="0.3">
      <c r="A6" s="126">
        <v>1</v>
      </c>
      <c r="B6" s="13" t="s">
        <v>113</v>
      </c>
      <c r="C6" s="14">
        <f>0.8*B3</f>
        <v>320</v>
      </c>
      <c r="D6" s="39">
        <f>1.05*C6</f>
        <v>336</v>
      </c>
      <c r="E6" s="13" t="s">
        <v>112</v>
      </c>
      <c r="F6" s="13" t="s">
        <v>230</v>
      </c>
      <c r="G6" s="16" t="s">
        <v>7</v>
      </c>
    </row>
    <row r="7" spans="1:7" x14ac:dyDescent="0.3">
      <c r="A7" s="136">
        <v>2</v>
      </c>
      <c r="B7" s="21" t="s">
        <v>163</v>
      </c>
      <c r="C7" s="22">
        <f>0.85*$B$3</f>
        <v>340</v>
      </c>
      <c r="D7" s="15">
        <f t="shared" ref="D7:D41" si="0">1.05*C7</f>
        <v>357</v>
      </c>
      <c r="E7" s="21" t="s">
        <v>6</v>
      </c>
      <c r="F7" s="21" t="s">
        <v>165</v>
      </c>
      <c r="G7" s="24" t="s">
        <v>75</v>
      </c>
    </row>
    <row r="8" spans="1:7" x14ac:dyDescent="0.3">
      <c r="A8" s="135"/>
      <c r="B8" s="13" t="s">
        <v>163</v>
      </c>
      <c r="C8" s="14">
        <f>0.85*$B$3</f>
        <v>340</v>
      </c>
      <c r="D8" s="39">
        <f t="shared" si="0"/>
        <v>357</v>
      </c>
      <c r="E8" s="13" t="s">
        <v>8</v>
      </c>
      <c r="F8" s="13" t="s">
        <v>165</v>
      </c>
      <c r="G8" s="16" t="s">
        <v>15</v>
      </c>
    </row>
    <row r="9" spans="1:7" x14ac:dyDescent="0.3">
      <c r="A9" s="136">
        <v>3</v>
      </c>
      <c r="B9" s="69" t="s">
        <v>193</v>
      </c>
      <c r="C9" s="22">
        <f>0.9*$B$3</f>
        <v>360</v>
      </c>
      <c r="D9" s="15">
        <f t="shared" si="0"/>
        <v>378</v>
      </c>
      <c r="E9" s="69" t="s">
        <v>569</v>
      </c>
      <c r="F9" s="69" t="s">
        <v>229</v>
      </c>
      <c r="G9" s="70" t="s">
        <v>76</v>
      </c>
    </row>
    <row r="10" spans="1:7" x14ac:dyDescent="0.3">
      <c r="A10" s="135"/>
      <c r="B10" s="4" t="s">
        <v>193</v>
      </c>
      <c r="C10" s="14">
        <f t="shared" ref="C10:C11" si="1">0.9*$B$3</f>
        <v>360</v>
      </c>
      <c r="D10" s="15">
        <f t="shared" si="0"/>
        <v>378</v>
      </c>
      <c r="E10" s="4" t="s">
        <v>263</v>
      </c>
      <c r="F10" s="4" t="s">
        <v>229</v>
      </c>
      <c r="G10" s="7" t="s">
        <v>166</v>
      </c>
    </row>
    <row r="11" spans="1:7" x14ac:dyDescent="0.3">
      <c r="A11" s="135"/>
      <c r="B11" s="13" t="s">
        <v>193</v>
      </c>
      <c r="C11" s="45">
        <f t="shared" si="1"/>
        <v>360</v>
      </c>
      <c r="D11" s="39">
        <f t="shared" si="0"/>
        <v>378</v>
      </c>
      <c r="E11" s="13" t="s">
        <v>570</v>
      </c>
      <c r="F11" s="66" t="s">
        <v>229</v>
      </c>
      <c r="G11" s="16" t="s">
        <v>94</v>
      </c>
    </row>
    <row r="12" spans="1:7" x14ac:dyDescent="0.3">
      <c r="A12" s="136">
        <v>4</v>
      </c>
      <c r="B12" s="69" t="s">
        <v>173</v>
      </c>
      <c r="C12" s="22">
        <f>0.95*$B$3</f>
        <v>380</v>
      </c>
      <c r="D12" s="15">
        <f t="shared" si="0"/>
        <v>399</v>
      </c>
      <c r="E12" s="69" t="s">
        <v>266</v>
      </c>
      <c r="F12" s="69" t="s">
        <v>173</v>
      </c>
      <c r="G12" s="70" t="s">
        <v>77</v>
      </c>
    </row>
    <row r="13" spans="1:7" x14ac:dyDescent="0.3">
      <c r="A13" s="135"/>
      <c r="B13" s="4" t="s">
        <v>173</v>
      </c>
      <c r="C13" s="14">
        <f t="shared" ref="C13:C15" si="2">0.95*$B$3</f>
        <v>380</v>
      </c>
      <c r="D13" s="15">
        <f t="shared" si="0"/>
        <v>399</v>
      </c>
      <c r="E13" s="4" t="s">
        <v>269</v>
      </c>
      <c r="F13" s="4" t="s">
        <v>173</v>
      </c>
      <c r="G13" s="7" t="s">
        <v>200</v>
      </c>
    </row>
    <row r="14" spans="1:7" x14ac:dyDescent="0.3">
      <c r="A14" s="135"/>
      <c r="B14" s="4" t="s">
        <v>173</v>
      </c>
      <c r="C14" s="14">
        <f t="shared" si="2"/>
        <v>380</v>
      </c>
      <c r="D14" s="15">
        <f t="shared" si="0"/>
        <v>399</v>
      </c>
      <c r="E14" s="4" t="s">
        <v>270</v>
      </c>
      <c r="F14" s="4" t="s">
        <v>173</v>
      </c>
      <c r="G14" s="7" t="s">
        <v>79</v>
      </c>
    </row>
    <row r="15" spans="1:7" x14ac:dyDescent="0.3">
      <c r="A15" s="137"/>
      <c r="B15" s="47" t="s">
        <v>173</v>
      </c>
      <c r="C15" s="38">
        <f t="shared" si="2"/>
        <v>380</v>
      </c>
      <c r="D15" s="39">
        <f t="shared" si="0"/>
        <v>399</v>
      </c>
      <c r="E15" s="47" t="s">
        <v>140</v>
      </c>
      <c r="F15" s="47" t="s">
        <v>173</v>
      </c>
      <c r="G15" s="71" t="s">
        <v>104</v>
      </c>
    </row>
    <row r="16" spans="1:7" x14ac:dyDescent="0.3">
      <c r="A16" s="134">
        <v>5</v>
      </c>
      <c r="B16" s="13" t="s">
        <v>229</v>
      </c>
      <c r="C16" s="14">
        <f>$B$3</f>
        <v>400</v>
      </c>
      <c r="D16" s="15">
        <f t="shared" si="0"/>
        <v>420</v>
      </c>
      <c r="E16" s="13" t="s">
        <v>415</v>
      </c>
      <c r="F16" s="13" t="s">
        <v>193</v>
      </c>
      <c r="G16" s="16" t="s">
        <v>78</v>
      </c>
    </row>
    <row r="17" spans="1:7" x14ac:dyDescent="0.3">
      <c r="A17" s="135"/>
      <c r="B17" s="4" t="s">
        <v>229</v>
      </c>
      <c r="C17" s="14">
        <f t="shared" ref="C17:C20" si="3">$B$3</f>
        <v>400</v>
      </c>
      <c r="D17" s="15">
        <f t="shared" si="0"/>
        <v>420</v>
      </c>
      <c r="E17" s="4" t="s">
        <v>416</v>
      </c>
      <c r="F17" s="13" t="s">
        <v>193</v>
      </c>
      <c r="G17" s="7" t="s">
        <v>80</v>
      </c>
    </row>
    <row r="18" spans="1:7" x14ac:dyDescent="0.3">
      <c r="A18" s="135"/>
      <c r="B18" s="4" t="s">
        <v>229</v>
      </c>
      <c r="C18" s="14">
        <f t="shared" si="3"/>
        <v>400</v>
      </c>
      <c r="D18" s="15">
        <f t="shared" si="0"/>
        <v>420</v>
      </c>
      <c r="E18" s="4" t="s">
        <v>417</v>
      </c>
      <c r="F18" s="13" t="s">
        <v>193</v>
      </c>
      <c r="G18" s="7" t="s">
        <v>201</v>
      </c>
    </row>
    <row r="19" spans="1:7" x14ac:dyDescent="0.3">
      <c r="A19" s="135"/>
      <c r="B19" s="4" t="s">
        <v>229</v>
      </c>
      <c r="C19" s="14">
        <f t="shared" si="3"/>
        <v>400</v>
      </c>
      <c r="D19" s="15">
        <f t="shared" si="0"/>
        <v>420</v>
      </c>
      <c r="E19" s="4" t="s">
        <v>418</v>
      </c>
      <c r="F19" s="13" t="s">
        <v>193</v>
      </c>
      <c r="G19" s="7" t="s">
        <v>95</v>
      </c>
    </row>
    <row r="20" spans="1:7" x14ac:dyDescent="0.3">
      <c r="A20" s="137"/>
      <c r="B20" s="17" t="s">
        <v>229</v>
      </c>
      <c r="C20" s="14">
        <f t="shared" si="3"/>
        <v>400</v>
      </c>
      <c r="D20" s="19">
        <f t="shared" si="0"/>
        <v>420</v>
      </c>
      <c r="E20" s="17" t="s">
        <v>294</v>
      </c>
      <c r="F20" s="13" t="s">
        <v>193</v>
      </c>
      <c r="G20" s="20" t="s">
        <v>81</v>
      </c>
    </row>
    <row r="21" spans="1:7" x14ac:dyDescent="0.3">
      <c r="A21" s="134">
        <v>6</v>
      </c>
      <c r="B21" s="66" t="s">
        <v>165</v>
      </c>
      <c r="C21" s="22">
        <f>1.05*$B$3</f>
        <v>420</v>
      </c>
      <c r="D21" s="15">
        <f t="shared" si="0"/>
        <v>441</v>
      </c>
      <c r="E21" s="66" t="s">
        <v>571</v>
      </c>
      <c r="F21" s="69" t="s">
        <v>163</v>
      </c>
      <c r="G21" s="89" t="s">
        <v>96</v>
      </c>
    </row>
    <row r="22" spans="1:7" x14ac:dyDescent="0.3">
      <c r="A22" s="135"/>
      <c r="B22" s="4" t="s">
        <v>165</v>
      </c>
      <c r="C22" s="5">
        <f t="shared" ref="C22:C26" si="4">1.05*$B$3</f>
        <v>420</v>
      </c>
      <c r="D22" s="15">
        <f t="shared" si="0"/>
        <v>441</v>
      </c>
      <c r="E22" s="4" t="s">
        <v>281</v>
      </c>
      <c r="F22" s="4" t="s">
        <v>163</v>
      </c>
      <c r="G22" s="7" t="s">
        <v>82</v>
      </c>
    </row>
    <row r="23" spans="1:7" x14ac:dyDescent="0.3">
      <c r="A23" s="135"/>
      <c r="B23" s="4" t="s">
        <v>165</v>
      </c>
      <c r="C23" s="14">
        <f t="shared" si="4"/>
        <v>420</v>
      </c>
      <c r="D23" s="15">
        <f t="shared" si="0"/>
        <v>441</v>
      </c>
      <c r="E23" s="4" t="s">
        <v>359</v>
      </c>
      <c r="F23" s="4" t="s">
        <v>163</v>
      </c>
      <c r="G23" s="7" t="s">
        <v>83</v>
      </c>
    </row>
    <row r="24" spans="1:7" x14ac:dyDescent="0.3">
      <c r="A24" s="135"/>
      <c r="B24" s="4" t="s">
        <v>165</v>
      </c>
      <c r="C24" s="14">
        <f t="shared" si="4"/>
        <v>420</v>
      </c>
      <c r="D24" s="15">
        <f t="shared" si="0"/>
        <v>441</v>
      </c>
      <c r="E24" s="4" t="s">
        <v>572</v>
      </c>
      <c r="F24" s="4" t="s">
        <v>163</v>
      </c>
      <c r="G24" s="7" t="s">
        <v>202</v>
      </c>
    </row>
    <row r="25" spans="1:7" x14ac:dyDescent="0.3">
      <c r="A25" s="135"/>
      <c r="B25" s="4" t="s">
        <v>165</v>
      </c>
      <c r="C25" s="14">
        <f t="shared" si="4"/>
        <v>420</v>
      </c>
      <c r="D25" s="15">
        <f t="shared" si="0"/>
        <v>441</v>
      </c>
      <c r="E25" s="4" t="s">
        <v>573</v>
      </c>
      <c r="F25" s="4" t="s">
        <v>163</v>
      </c>
      <c r="G25" s="7" t="s">
        <v>84</v>
      </c>
    </row>
    <row r="26" spans="1:7" x14ac:dyDescent="0.3">
      <c r="A26" s="137"/>
      <c r="B26" s="47" t="s">
        <v>165</v>
      </c>
      <c r="C26" s="18">
        <f t="shared" si="4"/>
        <v>420</v>
      </c>
      <c r="D26" s="39">
        <f t="shared" si="0"/>
        <v>441</v>
      </c>
      <c r="E26" s="47" t="s">
        <v>23</v>
      </c>
      <c r="F26" s="47" t="s">
        <v>163</v>
      </c>
      <c r="G26" s="71" t="s">
        <v>182</v>
      </c>
    </row>
    <row r="27" spans="1:7" x14ac:dyDescent="0.3">
      <c r="A27" s="134">
        <v>7</v>
      </c>
      <c r="B27" s="13" t="s">
        <v>229</v>
      </c>
      <c r="C27" s="14">
        <f>$B$3</f>
        <v>400</v>
      </c>
      <c r="D27" s="15">
        <f t="shared" si="0"/>
        <v>420</v>
      </c>
      <c r="E27" s="13" t="s">
        <v>532</v>
      </c>
      <c r="F27" s="13" t="s">
        <v>193</v>
      </c>
      <c r="G27" s="16" t="s">
        <v>85</v>
      </c>
    </row>
    <row r="28" spans="1:7" x14ac:dyDescent="0.3">
      <c r="A28" s="135"/>
      <c r="B28" s="4" t="s">
        <v>229</v>
      </c>
      <c r="C28" s="14">
        <f t="shared" ref="C28:C31" si="5">$B$3</f>
        <v>400</v>
      </c>
      <c r="D28" s="15">
        <f t="shared" si="0"/>
        <v>420</v>
      </c>
      <c r="E28" s="4" t="s">
        <v>533</v>
      </c>
      <c r="F28" s="13" t="s">
        <v>193</v>
      </c>
      <c r="G28" s="7" t="s">
        <v>235</v>
      </c>
    </row>
    <row r="29" spans="1:7" x14ac:dyDescent="0.3">
      <c r="A29" s="135"/>
      <c r="B29" s="4" t="s">
        <v>229</v>
      </c>
      <c r="C29" s="14">
        <f t="shared" si="5"/>
        <v>400</v>
      </c>
      <c r="D29" s="15">
        <f t="shared" si="0"/>
        <v>420</v>
      </c>
      <c r="E29" s="4" t="s">
        <v>590</v>
      </c>
      <c r="F29" s="13" t="s">
        <v>193</v>
      </c>
      <c r="G29" s="7" t="s">
        <v>86</v>
      </c>
    </row>
    <row r="30" spans="1:7" x14ac:dyDescent="0.3">
      <c r="A30" s="135"/>
      <c r="B30" s="4" t="s">
        <v>229</v>
      </c>
      <c r="C30" s="14">
        <f t="shared" si="5"/>
        <v>400</v>
      </c>
      <c r="D30" s="15">
        <f t="shared" si="0"/>
        <v>420</v>
      </c>
      <c r="E30" s="4" t="s">
        <v>591</v>
      </c>
      <c r="F30" s="13" t="s">
        <v>193</v>
      </c>
      <c r="G30" s="7" t="s">
        <v>183</v>
      </c>
    </row>
    <row r="31" spans="1:7" x14ac:dyDescent="0.3">
      <c r="A31" s="137"/>
      <c r="B31" s="17" t="s">
        <v>229</v>
      </c>
      <c r="C31" s="14">
        <f t="shared" si="5"/>
        <v>400</v>
      </c>
      <c r="D31" s="39">
        <f t="shared" si="0"/>
        <v>420</v>
      </c>
      <c r="E31" s="17" t="s">
        <v>592</v>
      </c>
      <c r="F31" s="13" t="s">
        <v>193</v>
      </c>
      <c r="G31" s="7" t="s">
        <v>97</v>
      </c>
    </row>
    <row r="32" spans="1:7" x14ac:dyDescent="0.3">
      <c r="A32" s="127">
        <v>8</v>
      </c>
      <c r="B32" s="69" t="s">
        <v>173</v>
      </c>
      <c r="C32" s="22">
        <f>0.95*$B$3</f>
        <v>380</v>
      </c>
      <c r="D32" s="15">
        <f t="shared" si="0"/>
        <v>399</v>
      </c>
      <c r="E32" s="69" t="s">
        <v>181</v>
      </c>
      <c r="F32" s="69" t="s">
        <v>173</v>
      </c>
      <c r="G32" s="70" t="s">
        <v>87</v>
      </c>
    </row>
    <row r="33" spans="1:7" x14ac:dyDescent="0.3">
      <c r="A33" s="128"/>
      <c r="B33" s="4" t="s">
        <v>173</v>
      </c>
      <c r="C33" s="14">
        <f t="shared" ref="C33:C35" si="6">0.95*$B$3</f>
        <v>380</v>
      </c>
      <c r="D33" s="15">
        <f t="shared" si="0"/>
        <v>399</v>
      </c>
      <c r="E33" s="4" t="s">
        <v>46</v>
      </c>
      <c r="F33" s="4" t="s">
        <v>173</v>
      </c>
      <c r="G33" s="7" t="s">
        <v>88</v>
      </c>
    </row>
    <row r="34" spans="1:7" x14ac:dyDescent="0.3">
      <c r="A34" s="128"/>
      <c r="B34" s="4" t="s">
        <v>173</v>
      </c>
      <c r="C34" s="14">
        <f t="shared" si="6"/>
        <v>380</v>
      </c>
      <c r="D34" s="15">
        <f t="shared" si="0"/>
        <v>399</v>
      </c>
      <c r="E34" s="4" t="s">
        <v>26</v>
      </c>
      <c r="F34" s="4" t="s">
        <v>173</v>
      </c>
      <c r="G34" s="7" t="s">
        <v>89</v>
      </c>
    </row>
    <row r="35" spans="1:7" x14ac:dyDescent="0.3">
      <c r="A35" s="139"/>
      <c r="B35" s="17" t="s">
        <v>173</v>
      </c>
      <c r="C35" s="38">
        <f t="shared" si="6"/>
        <v>380</v>
      </c>
      <c r="D35" s="39">
        <f t="shared" si="0"/>
        <v>399</v>
      </c>
      <c r="E35" s="17" t="s">
        <v>541</v>
      </c>
      <c r="F35" s="17" t="s">
        <v>173</v>
      </c>
      <c r="G35" s="20" t="s">
        <v>90</v>
      </c>
    </row>
    <row r="36" spans="1:7" x14ac:dyDescent="0.3">
      <c r="A36" s="136">
        <v>9</v>
      </c>
      <c r="B36" s="69" t="s">
        <v>193</v>
      </c>
      <c r="C36" s="22">
        <f>0.9*$B$3</f>
        <v>360</v>
      </c>
      <c r="D36" s="15">
        <f t="shared" si="0"/>
        <v>378</v>
      </c>
      <c r="E36" s="69" t="s">
        <v>593</v>
      </c>
      <c r="F36" s="69" t="s">
        <v>229</v>
      </c>
      <c r="G36" s="70" t="s">
        <v>98</v>
      </c>
    </row>
    <row r="37" spans="1:7" x14ac:dyDescent="0.3">
      <c r="A37" s="135"/>
      <c r="B37" s="4" t="s">
        <v>193</v>
      </c>
      <c r="C37" s="14">
        <f t="shared" ref="C37:C38" si="7">0.9*$B$3</f>
        <v>360</v>
      </c>
      <c r="D37" s="15">
        <f t="shared" si="0"/>
        <v>378</v>
      </c>
      <c r="E37" s="4" t="s">
        <v>306</v>
      </c>
      <c r="F37" s="4" t="s">
        <v>229</v>
      </c>
      <c r="G37" s="7" t="s">
        <v>91</v>
      </c>
    </row>
    <row r="38" spans="1:7" x14ac:dyDescent="0.3">
      <c r="A38" s="135"/>
      <c r="B38" s="13" t="s">
        <v>193</v>
      </c>
      <c r="C38" s="14">
        <f t="shared" si="7"/>
        <v>360</v>
      </c>
      <c r="D38" s="39">
        <f t="shared" si="0"/>
        <v>378</v>
      </c>
      <c r="E38" s="4" t="s">
        <v>594</v>
      </c>
      <c r="F38" s="4" t="s">
        <v>229</v>
      </c>
      <c r="G38" s="7" t="s">
        <v>92</v>
      </c>
    </row>
    <row r="39" spans="1:7" x14ac:dyDescent="0.3">
      <c r="A39" s="136">
        <v>10</v>
      </c>
      <c r="B39" s="69" t="s">
        <v>163</v>
      </c>
      <c r="C39" s="22">
        <f>0.85*$B$3</f>
        <v>340</v>
      </c>
      <c r="D39" s="15">
        <f t="shared" si="0"/>
        <v>357</v>
      </c>
      <c r="E39" s="69" t="s">
        <v>28</v>
      </c>
      <c r="F39" s="69" t="s">
        <v>165</v>
      </c>
      <c r="G39" s="70" t="s">
        <v>99</v>
      </c>
    </row>
    <row r="40" spans="1:7" x14ac:dyDescent="0.3">
      <c r="A40" s="135"/>
      <c r="B40" s="4" t="s">
        <v>163</v>
      </c>
      <c r="C40" s="45">
        <f>0.85*$B$3</f>
        <v>340</v>
      </c>
      <c r="D40" s="39">
        <f t="shared" si="0"/>
        <v>357</v>
      </c>
      <c r="E40" s="4" t="s">
        <v>595</v>
      </c>
      <c r="F40" s="4" t="s">
        <v>165</v>
      </c>
      <c r="G40" s="7" t="s">
        <v>100</v>
      </c>
    </row>
    <row r="41" spans="1:7" ht="15" thickBot="1" x14ac:dyDescent="0.35">
      <c r="A41" s="92">
        <v>11</v>
      </c>
      <c r="B41" s="78" t="s">
        <v>113</v>
      </c>
      <c r="C41" s="79">
        <f>0.8*B3</f>
        <v>320</v>
      </c>
      <c r="D41" s="37">
        <f t="shared" si="0"/>
        <v>336</v>
      </c>
      <c r="E41" s="78" t="s">
        <v>596</v>
      </c>
      <c r="F41" s="81" t="s">
        <v>230</v>
      </c>
      <c r="G41" s="82" t="s">
        <v>135</v>
      </c>
    </row>
    <row r="42" spans="1:7" ht="15" thickTop="1" x14ac:dyDescent="0.3"/>
  </sheetData>
  <mergeCells count="12">
    <mergeCell ref="A12:A15"/>
    <mergeCell ref="A1:B1"/>
    <mergeCell ref="C1:G1"/>
    <mergeCell ref="C5:D5"/>
    <mergeCell ref="A7:A8"/>
    <mergeCell ref="A9:A11"/>
    <mergeCell ref="A36:A38"/>
    <mergeCell ref="A39:A40"/>
    <mergeCell ref="A16:A20"/>
    <mergeCell ref="A21:A26"/>
    <mergeCell ref="A27:A31"/>
    <mergeCell ref="A32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7767-C144-4754-9C43-533737FD2906}">
  <dimension ref="A1:G16"/>
  <sheetViews>
    <sheetView workbookViewId="0">
      <selection activeCell="G2" sqref="A1:G1048576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103</v>
      </c>
      <c r="B1" s="130"/>
      <c r="C1" s="131" t="s">
        <v>159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300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42" t="s">
        <v>1</v>
      </c>
      <c r="C5" s="133" t="s">
        <v>2</v>
      </c>
      <c r="D5" s="133"/>
      <c r="E5" s="42" t="s">
        <v>4</v>
      </c>
      <c r="F5" s="42" t="s">
        <v>3</v>
      </c>
      <c r="G5" s="33" t="s">
        <v>4</v>
      </c>
    </row>
    <row r="6" spans="1:7" x14ac:dyDescent="0.3">
      <c r="A6" s="138">
        <v>1</v>
      </c>
      <c r="B6" s="13" t="s">
        <v>76</v>
      </c>
      <c r="C6" s="14">
        <f>0.75*$B$3</f>
        <v>225</v>
      </c>
      <c r="D6" s="15">
        <f>0.8*$B$3</f>
        <v>240</v>
      </c>
      <c r="E6" s="13" t="s">
        <v>76</v>
      </c>
      <c r="F6" s="49" t="s">
        <v>75</v>
      </c>
      <c r="G6" s="16" t="s">
        <v>94</v>
      </c>
    </row>
    <row r="7" spans="1:7" x14ac:dyDescent="0.3">
      <c r="A7" s="128"/>
      <c r="B7" s="13" t="s">
        <v>76</v>
      </c>
      <c r="C7" s="14">
        <f t="shared" ref="C7:C9" si="0">0.75*$B$3</f>
        <v>225</v>
      </c>
      <c r="D7" s="15">
        <f t="shared" ref="D7:D9" si="1">0.8*$B$3</f>
        <v>240</v>
      </c>
      <c r="E7" s="13" t="s">
        <v>104</v>
      </c>
      <c r="F7" s="13" t="s">
        <v>75</v>
      </c>
      <c r="G7" s="16" t="s">
        <v>80</v>
      </c>
    </row>
    <row r="8" spans="1:7" x14ac:dyDescent="0.3">
      <c r="A8" s="128"/>
      <c r="B8" s="13" t="s">
        <v>76</v>
      </c>
      <c r="C8" s="14">
        <f t="shared" si="0"/>
        <v>225</v>
      </c>
      <c r="D8" s="15">
        <f t="shared" si="1"/>
        <v>240</v>
      </c>
      <c r="E8" s="13" t="s">
        <v>96</v>
      </c>
      <c r="F8" s="13" t="s">
        <v>75</v>
      </c>
      <c r="G8" s="16" t="s">
        <v>83</v>
      </c>
    </row>
    <row r="9" spans="1:7" x14ac:dyDescent="0.3">
      <c r="A9" s="139"/>
      <c r="B9" s="13" t="s">
        <v>76</v>
      </c>
      <c r="C9" s="14">
        <f t="shared" si="0"/>
        <v>225</v>
      </c>
      <c r="D9" s="15">
        <f t="shared" si="1"/>
        <v>240</v>
      </c>
      <c r="E9" s="13" t="s">
        <v>85</v>
      </c>
      <c r="F9" s="47" t="s">
        <v>75</v>
      </c>
      <c r="G9" s="16" t="s">
        <v>86</v>
      </c>
    </row>
    <row r="10" spans="1:7" x14ac:dyDescent="0.3">
      <c r="A10" s="136">
        <v>2</v>
      </c>
      <c r="B10" s="21" t="s">
        <v>15</v>
      </c>
      <c r="C10" s="22">
        <f>0.8*$B$3</f>
        <v>240</v>
      </c>
      <c r="D10" s="23">
        <f>0.85*$B$3</f>
        <v>255</v>
      </c>
      <c r="E10" s="21" t="s">
        <v>87</v>
      </c>
      <c r="F10" s="13" t="s">
        <v>75</v>
      </c>
      <c r="G10" s="24" t="s">
        <v>89</v>
      </c>
    </row>
    <row r="11" spans="1:7" x14ac:dyDescent="0.3">
      <c r="A11" s="134"/>
      <c r="B11" s="13" t="s">
        <v>15</v>
      </c>
      <c r="C11" s="45">
        <f>0.8*$B$3</f>
        <v>240</v>
      </c>
      <c r="D11" s="46">
        <f>0.85*$B$3</f>
        <v>255</v>
      </c>
      <c r="E11" s="13" t="s">
        <v>91</v>
      </c>
      <c r="F11" s="13" t="s">
        <v>75</v>
      </c>
      <c r="G11" s="16" t="s">
        <v>99</v>
      </c>
    </row>
    <row r="12" spans="1:7" x14ac:dyDescent="0.3">
      <c r="A12" s="135"/>
      <c r="B12" s="4" t="s">
        <v>15</v>
      </c>
      <c r="C12" s="5">
        <f>0.8*$B$3</f>
        <v>240</v>
      </c>
      <c r="D12" s="6">
        <f>0.85*$B$3</f>
        <v>255</v>
      </c>
      <c r="E12" s="4" t="s">
        <v>101</v>
      </c>
      <c r="F12" s="47" t="s">
        <v>75</v>
      </c>
      <c r="G12" s="7" t="s">
        <v>105</v>
      </c>
    </row>
    <row r="13" spans="1:7" x14ac:dyDescent="0.3">
      <c r="A13" s="136">
        <v>3</v>
      </c>
      <c r="B13" s="21" t="s">
        <v>75</v>
      </c>
      <c r="C13" s="34">
        <f>0.85*$B$3</f>
        <v>255</v>
      </c>
      <c r="D13" s="35">
        <f>0.9*$B$3</f>
        <v>270</v>
      </c>
      <c r="E13" s="21" t="s">
        <v>107</v>
      </c>
      <c r="F13" s="21" t="s">
        <v>75</v>
      </c>
      <c r="G13" s="24" t="s">
        <v>106</v>
      </c>
    </row>
    <row r="14" spans="1:7" x14ac:dyDescent="0.3">
      <c r="A14" s="137"/>
      <c r="B14" s="17" t="s">
        <v>75</v>
      </c>
      <c r="C14" s="18">
        <f t="shared" ref="C14" si="2">0.85*$B$3</f>
        <v>255</v>
      </c>
      <c r="D14" s="19">
        <f t="shared" ref="D14" si="3">0.9*$B$3</f>
        <v>270</v>
      </c>
      <c r="E14" s="17" t="s">
        <v>108</v>
      </c>
      <c r="F14" s="47" t="s">
        <v>75</v>
      </c>
      <c r="G14" s="20" t="s">
        <v>109</v>
      </c>
    </row>
    <row r="15" spans="1:7" ht="15" thickBot="1" x14ac:dyDescent="0.35">
      <c r="A15" s="41">
        <v>4</v>
      </c>
      <c r="B15" s="50" t="s">
        <v>7</v>
      </c>
      <c r="C15" s="36">
        <f t="shared" ref="C15" si="4">0.9*$B$3</f>
        <v>270</v>
      </c>
      <c r="D15" s="37">
        <f t="shared" ref="D15" si="5">0.95*$B$3</f>
        <v>285</v>
      </c>
      <c r="E15" s="50" t="s">
        <v>110</v>
      </c>
      <c r="F15" s="48"/>
      <c r="G15" s="51"/>
    </row>
    <row r="16" spans="1:7" ht="15" thickTop="1" x14ac:dyDescent="0.3"/>
  </sheetData>
  <mergeCells count="6">
    <mergeCell ref="A1:B1"/>
    <mergeCell ref="C1:G1"/>
    <mergeCell ref="C5:D5"/>
    <mergeCell ref="A10:A12"/>
    <mergeCell ref="A13:A14"/>
    <mergeCell ref="A6:A9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FAE6-AA27-4964-953F-C21CA2D6CEED}">
  <sheetPr>
    <pageSetUpPr fitToPage="1"/>
  </sheetPr>
  <dimension ref="A1:K36"/>
  <sheetViews>
    <sheetView topLeftCell="A8" workbookViewId="0">
      <selection activeCell="K9" sqref="K9"/>
    </sheetView>
  </sheetViews>
  <sheetFormatPr baseColWidth="10" defaultColWidth="8.88671875" defaultRowHeight="14.4" x14ac:dyDescent="0.3"/>
  <cols>
    <col min="1" max="7" width="12.77734375" style="1" customWidth="1"/>
    <col min="8" max="16384" width="8.88671875" style="1"/>
  </cols>
  <sheetData>
    <row r="1" spans="1:11" s="2" customFormat="1" ht="40.049999999999997" customHeight="1" x14ac:dyDescent="0.3">
      <c r="A1" s="130" t="s">
        <v>73</v>
      </c>
      <c r="B1" s="130"/>
      <c r="C1" s="131" t="s">
        <v>161</v>
      </c>
      <c r="D1" s="132"/>
      <c r="E1" s="132"/>
      <c r="F1" s="132"/>
      <c r="G1" s="132"/>
    </row>
    <row r="2" spans="1:11" s="2" customFormat="1" ht="6" customHeight="1" thickBot="1" x14ac:dyDescent="0.35"/>
    <row r="3" spans="1:11" ht="19.95" customHeight="1" thickTop="1" thickBot="1" x14ac:dyDescent="0.35">
      <c r="A3" s="25" t="s">
        <v>66</v>
      </c>
      <c r="B3" s="26">
        <v>410</v>
      </c>
      <c r="C3" s="26"/>
      <c r="D3" s="26"/>
      <c r="E3" s="27" t="s">
        <v>67</v>
      </c>
      <c r="F3" s="26">
        <v>310</v>
      </c>
      <c r="G3" s="28"/>
    </row>
    <row r="4" spans="1:11" ht="6" customHeight="1" thickTop="1" thickBot="1" x14ac:dyDescent="0.35"/>
    <row r="5" spans="1:11" s="3" customFormat="1" ht="19.95" customHeight="1" thickTop="1" thickBot="1" x14ac:dyDescent="0.35">
      <c r="A5" s="30" t="s">
        <v>0</v>
      </c>
      <c r="B5" s="31" t="s">
        <v>1</v>
      </c>
      <c r="C5" s="133" t="s">
        <v>2</v>
      </c>
      <c r="D5" s="133"/>
      <c r="E5" s="31" t="s">
        <v>4</v>
      </c>
      <c r="F5" s="31" t="s">
        <v>3</v>
      </c>
      <c r="G5" s="33" t="s">
        <v>4</v>
      </c>
    </row>
    <row r="6" spans="1:11" x14ac:dyDescent="0.3">
      <c r="A6" s="134">
        <v>1</v>
      </c>
      <c r="B6" s="13" t="s">
        <v>5</v>
      </c>
      <c r="C6" s="14">
        <f>0.94*$F$3</f>
        <v>291.39999999999998</v>
      </c>
      <c r="D6" s="15">
        <f>1.02*$F$3</f>
        <v>316.2</v>
      </c>
      <c r="E6" s="13" t="s">
        <v>6</v>
      </c>
      <c r="F6" s="13" t="s">
        <v>7</v>
      </c>
      <c r="G6" s="16" t="s">
        <v>8</v>
      </c>
    </row>
    <row r="7" spans="1:11" x14ac:dyDescent="0.3">
      <c r="A7" s="135"/>
      <c r="B7" s="4" t="s">
        <v>5</v>
      </c>
      <c r="C7" s="5">
        <f t="shared" ref="C7:C35" si="0">0.94*$F$3</f>
        <v>291.39999999999998</v>
      </c>
      <c r="D7" s="6">
        <f t="shared" ref="D7:D35" si="1">1.02*$F$3</f>
        <v>316.2</v>
      </c>
      <c r="E7" s="4" t="s">
        <v>14</v>
      </c>
      <c r="F7" s="4" t="s">
        <v>7</v>
      </c>
      <c r="G7" s="7" t="s">
        <v>9</v>
      </c>
      <c r="K7" s="2"/>
    </row>
    <row r="8" spans="1:11" x14ac:dyDescent="0.3">
      <c r="A8" s="135"/>
      <c r="B8" s="4" t="s">
        <v>5</v>
      </c>
      <c r="C8" s="5">
        <f t="shared" si="0"/>
        <v>291.39999999999998</v>
      </c>
      <c r="D8" s="6">
        <f t="shared" si="1"/>
        <v>316.2</v>
      </c>
      <c r="E8" s="4" t="s">
        <v>70</v>
      </c>
      <c r="F8" s="4" t="s">
        <v>7</v>
      </c>
      <c r="G8" s="7" t="s">
        <v>68</v>
      </c>
      <c r="K8" s="2"/>
    </row>
    <row r="9" spans="1:11" x14ac:dyDescent="0.3">
      <c r="A9" s="135"/>
      <c r="B9" s="4" t="s">
        <v>5</v>
      </c>
      <c r="C9" s="5">
        <f t="shared" si="0"/>
        <v>291.39999999999998</v>
      </c>
      <c r="D9" s="6">
        <f t="shared" si="1"/>
        <v>316.2</v>
      </c>
      <c r="E9" s="4" t="s">
        <v>20</v>
      </c>
      <c r="F9" s="4" t="s">
        <v>7</v>
      </c>
      <c r="G9" s="7" t="s">
        <v>10</v>
      </c>
      <c r="K9" s="2"/>
    </row>
    <row r="10" spans="1:11" x14ac:dyDescent="0.3">
      <c r="A10" s="135"/>
      <c r="B10" s="4" t="s">
        <v>5</v>
      </c>
      <c r="C10" s="5">
        <f t="shared" si="0"/>
        <v>291.39999999999998</v>
      </c>
      <c r="D10" s="6">
        <f t="shared" si="1"/>
        <v>316.2</v>
      </c>
      <c r="E10" s="4" t="s">
        <v>21</v>
      </c>
      <c r="F10" s="4" t="s">
        <v>7</v>
      </c>
      <c r="G10" s="7" t="s">
        <v>11</v>
      </c>
      <c r="K10" s="2"/>
    </row>
    <row r="11" spans="1:11" x14ac:dyDescent="0.3">
      <c r="A11" s="135"/>
      <c r="B11" s="4" t="s">
        <v>5</v>
      </c>
      <c r="C11" s="5">
        <f t="shared" si="0"/>
        <v>291.39999999999998</v>
      </c>
      <c r="D11" s="6">
        <f t="shared" si="1"/>
        <v>316.2</v>
      </c>
      <c r="E11" s="4" t="s">
        <v>71</v>
      </c>
      <c r="F11" s="4" t="s">
        <v>7</v>
      </c>
      <c r="G11" s="7" t="s">
        <v>69</v>
      </c>
      <c r="K11" s="2"/>
    </row>
    <row r="12" spans="1:11" x14ac:dyDescent="0.3">
      <c r="A12" s="135"/>
      <c r="B12" s="4" t="s">
        <v>5</v>
      </c>
      <c r="C12" s="5">
        <f t="shared" si="0"/>
        <v>291.39999999999998</v>
      </c>
      <c r="D12" s="6">
        <f t="shared" si="1"/>
        <v>316.2</v>
      </c>
      <c r="E12" s="4" t="s">
        <v>22</v>
      </c>
      <c r="F12" s="4" t="s">
        <v>7</v>
      </c>
      <c r="G12" s="7" t="s">
        <v>12</v>
      </c>
      <c r="K12" s="2"/>
    </row>
    <row r="13" spans="1:11" x14ac:dyDescent="0.3">
      <c r="A13" s="137"/>
      <c r="B13" s="17" t="s">
        <v>5</v>
      </c>
      <c r="C13" s="18">
        <f t="shared" si="0"/>
        <v>291.39999999999998</v>
      </c>
      <c r="D13" s="19">
        <f t="shared" si="1"/>
        <v>316.2</v>
      </c>
      <c r="E13" s="17" t="s">
        <v>23</v>
      </c>
      <c r="F13" s="17" t="s">
        <v>15</v>
      </c>
      <c r="G13" s="20" t="s">
        <v>13</v>
      </c>
      <c r="K13" s="2"/>
    </row>
    <row r="14" spans="1:11" x14ac:dyDescent="0.3">
      <c r="A14" s="136">
        <v>2</v>
      </c>
      <c r="B14" s="21" t="s">
        <v>16</v>
      </c>
      <c r="C14" s="22">
        <f t="shared" si="0"/>
        <v>291.39999999999998</v>
      </c>
      <c r="D14" s="23">
        <f t="shared" si="1"/>
        <v>316.2</v>
      </c>
      <c r="E14" s="21" t="s">
        <v>24</v>
      </c>
      <c r="F14" s="21" t="s">
        <v>7</v>
      </c>
      <c r="G14" s="24" t="s">
        <v>25</v>
      </c>
    </row>
    <row r="15" spans="1:11" x14ac:dyDescent="0.3">
      <c r="A15" s="135"/>
      <c r="B15" s="4" t="s">
        <v>16</v>
      </c>
      <c r="C15" s="5">
        <f t="shared" si="0"/>
        <v>291.39999999999998</v>
      </c>
      <c r="D15" s="6">
        <f t="shared" si="1"/>
        <v>316.2</v>
      </c>
      <c r="E15" s="4" t="s">
        <v>46</v>
      </c>
      <c r="F15" s="4" t="s">
        <v>7</v>
      </c>
      <c r="G15" s="7" t="s">
        <v>26</v>
      </c>
    </row>
    <row r="16" spans="1:11" x14ac:dyDescent="0.3">
      <c r="A16" s="135"/>
      <c r="B16" s="4" t="s">
        <v>16</v>
      </c>
      <c r="C16" s="5">
        <f t="shared" si="0"/>
        <v>291.39999999999998</v>
      </c>
      <c r="D16" s="6">
        <f t="shared" si="1"/>
        <v>316.2</v>
      </c>
      <c r="E16" s="4" t="s">
        <v>47</v>
      </c>
      <c r="F16" s="4" t="s">
        <v>7</v>
      </c>
      <c r="G16" s="7" t="s">
        <v>27</v>
      </c>
    </row>
    <row r="17" spans="1:7" x14ac:dyDescent="0.3">
      <c r="A17" s="135"/>
      <c r="B17" s="4" t="s">
        <v>16</v>
      </c>
      <c r="C17" s="5">
        <f t="shared" si="0"/>
        <v>291.39999999999998</v>
      </c>
      <c r="D17" s="6">
        <f t="shared" si="1"/>
        <v>316.2</v>
      </c>
      <c r="E17" s="4" t="s">
        <v>48</v>
      </c>
      <c r="F17" s="4" t="s">
        <v>7</v>
      </c>
      <c r="G17" s="7" t="s">
        <v>28</v>
      </c>
    </row>
    <row r="18" spans="1:7" x14ac:dyDescent="0.3">
      <c r="A18" s="135"/>
      <c r="B18" s="4" t="s">
        <v>16</v>
      </c>
      <c r="C18" s="5">
        <f t="shared" si="0"/>
        <v>291.39999999999998</v>
      </c>
      <c r="D18" s="6">
        <f t="shared" si="1"/>
        <v>316.2</v>
      </c>
      <c r="E18" s="4" t="s">
        <v>49</v>
      </c>
      <c r="F18" s="4" t="s">
        <v>7</v>
      </c>
      <c r="G18" s="7" t="s">
        <v>29</v>
      </c>
    </row>
    <row r="19" spans="1:7" x14ac:dyDescent="0.3">
      <c r="A19" s="135"/>
      <c r="B19" s="4" t="s">
        <v>16</v>
      </c>
      <c r="C19" s="5">
        <f t="shared" si="0"/>
        <v>291.39999999999998</v>
      </c>
      <c r="D19" s="6">
        <f t="shared" si="1"/>
        <v>316.2</v>
      </c>
      <c r="E19" s="4" t="s">
        <v>50</v>
      </c>
      <c r="F19" s="4" t="s">
        <v>7</v>
      </c>
      <c r="G19" s="7" t="s">
        <v>30</v>
      </c>
    </row>
    <row r="20" spans="1:7" x14ac:dyDescent="0.3">
      <c r="A20" s="137"/>
      <c r="B20" s="17" t="s">
        <v>16</v>
      </c>
      <c r="C20" s="18">
        <f t="shared" si="0"/>
        <v>291.39999999999998</v>
      </c>
      <c r="D20" s="19">
        <f t="shared" si="1"/>
        <v>316.2</v>
      </c>
      <c r="E20" s="17" t="s">
        <v>51</v>
      </c>
      <c r="F20" s="17" t="s">
        <v>15</v>
      </c>
      <c r="G20" s="20" t="s">
        <v>31</v>
      </c>
    </row>
    <row r="21" spans="1:7" x14ac:dyDescent="0.3">
      <c r="A21" s="136">
        <v>3</v>
      </c>
      <c r="B21" s="21" t="s">
        <v>17</v>
      </c>
      <c r="C21" s="22">
        <f t="shared" si="0"/>
        <v>291.39999999999998</v>
      </c>
      <c r="D21" s="23">
        <f t="shared" si="1"/>
        <v>316.2</v>
      </c>
      <c r="E21" s="21" t="s">
        <v>52</v>
      </c>
      <c r="F21" s="21" t="s">
        <v>7</v>
      </c>
      <c r="G21" s="24" t="s">
        <v>32</v>
      </c>
    </row>
    <row r="22" spans="1:7" x14ac:dyDescent="0.3">
      <c r="A22" s="135"/>
      <c r="B22" s="4" t="s">
        <v>17</v>
      </c>
      <c r="C22" s="5">
        <f t="shared" si="0"/>
        <v>291.39999999999998</v>
      </c>
      <c r="D22" s="6">
        <f t="shared" si="1"/>
        <v>316.2</v>
      </c>
      <c r="E22" s="4" t="s">
        <v>53</v>
      </c>
      <c r="F22" s="4" t="s">
        <v>7</v>
      </c>
      <c r="G22" s="7" t="s">
        <v>33</v>
      </c>
    </row>
    <row r="23" spans="1:7" x14ac:dyDescent="0.3">
      <c r="A23" s="135"/>
      <c r="B23" s="4" t="s">
        <v>17</v>
      </c>
      <c r="C23" s="5">
        <f t="shared" si="0"/>
        <v>291.39999999999998</v>
      </c>
      <c r="D23" s="6">
        <f t="shared" si="1"/>
        <v>316.2</v>
      </c>
      <c r="E23" s="4" t="s">
        <v>54</v>
      </c>
      <c r="F23" s="4" t="s">
        <v>7</v>
      </c>
      <c r="G23" s="7" t="s">
        <v>34</v>
      </c>
    </row>
    <row r="24" spans="1:7" x14ac:dyDescent="0.3">
      <c r="A24" s="135"/>
      <c r="B24" s="4" t="s">
        <v>17</v>
      </c>
      <c r="C24" s="5">
        <f t="shared" si="0"/>
        <v>291.39999999999998</v>
      </c>
      <c r="D24" s="6">
        <f t="shared" si="1"/>
        <v>316.2</v>
      </c>
      <c r="E24" s="4" t="s">
        <v>55</v>
      </c>
      <c r="F24" s="4" t="s">
        <v>7</v>
      </c>
      <c r="G24" s="7" t="s">
        <v>35</v>
      </c>
    </row>
    <row r="25" spans="1:7" x14ac:dyDescent="0.3">
      <c r="A25" s="135"/>
      <c r="B25" s="4" t="s">
        <v>17</v>
      </c>
      <c r="C25" s="5">
        <f t="shared" si="0"/>
        <v>291.39999999999998</v>
      </c>
      <c r="D25" s="6">
        <f t="shared" si="1"/>
        <v>316.2</v>
      </c>
      <c r="E25" s="4" t="s">
        <v>56</v>
      </c>
      <c r="F25" s="4" t="s">
        <v>7</v>
      </c>
      <c r="G25" s="7" t="s">
        <v>36</v>
      </c>
    </row>
    <row r="26" spans="1:7" x14ac:dyDescent="0.3">
      <c r="A26" s="137"/>
      <c r="B26" s="17" t="s">
        <v>17</v>
      </c>
      <c r="C26" s="18">
        <f t="shared" si="0"/>
        <v>291.39999999999998</v>
      </c>
      <c r="D26" s="19">
        <f t="shared" si="1"/>
        <v>316.2</v>
      </c>
      <c r="E26" s="17" t="s">
        <v>57</v>
      </c>
      <c r="F26" s="17" t="s">
        <v>15</v>
      </c>
      <c r="G26" s="20" t="s">
        <v>37</v>
      </c>
    </row>
    <row r="27" spans="1:7" x14ac:dyDescent="0.3">
      <c r="A27" s="136">
        <v>4</v>
      </c>
      <c r="B27" s="21" t="s">
        <v>18</v>
      </c>
      <c r="C27" s="22">
        <f t="shared" si="0"/>
        <v>291.39999999999998</v>
      </c>
      <c r="D27" s="23">
        <f t="shared" si="1"/>
        <v>316.2</v>
      </c>
      <c r="E27" s="21" t="s">
        <v>58</v>
      </c>
      <c r="F27" s="21" t="s">
        <v>7</v>
      </c>
      <c r="G27" s="24" t="s">
        <v>72</v>
      </c>
    </row>
    <row r="28" spans="1:7" x14ac:dyDescent="0.3">
      <c r="A28" s="135"/>
      <c r="B28" s="4" t="s">
        <v>18</v>
      </c>
      <c r="C28" s="5">
        <f t="shared" si="0"/>
        <v>291.39999999999998</v>
      </c>
      <c r="D28" s="6">
        <f t="shared" si="1"/>
        <v>316.2</v>
      </c>
      <c r="E28" s="4" t="s">
        <v>59</v>
      </c>
      <c r="F28" s="4" t="s">
        <v>7</v>
      </c>
      <c r="G28" s="7" t="s">
        <v>38</v>
      </c>
    </row>
    <row r="29" spans="1:7" x14ac:dyDescent="0.3">
      <c r="A29" s="135"/>
      <c r="B29" s="4" t="s">
        <v>18</v>
      </c>
      <c r="C29" s="5">
        <f t="shared" si="0"/>
        <v>291.39999999999998</v>
      </c>
      <c r="D29" s="6">
        <f t="shared" si="1"/>
        <v>316.2</v>
      </c>
      <c r="E29" s="4" t="s">
        <v>60</v>
      </c>
      <c r="F29" s="4" t="s">
        <v>7</v>
      </c>
      <c r="G29" s="7" t="s">
        <v>39</v>
      </c>
    </row>
    <row r="30" spans="1:7" x14ac:dyDescent="0.3">
      <c r="A30" s="135"/>
      <c r="B30" s="4" t="s">
        <v>18</v>
      </c>
      <c r="C30" s="5">
        <f t="shared" si="0"/>
        <v>291.39999999999998</v>
      </c>
      <c r="D30" s="6">
        <f t="shared" si="1"/>
        <v>316.2</v>
      </c>
      <c r="E30" s="4" t="s">
        <v>61</v>
      </c>
      <c r="F30" s="4" t="s">
        <v>7</v>
      </c>
      <c r="G30" s="7" t="s">
        <v>40</v>
      </c>
    </row>
    <row r="31" spans="1:7" x14ac:dyDescent="0.3">
      <c r="A31" s="137"/>
      <c r="B31" s="17" t="s">
        <v>18</v>
      </c>
      <c r="C31" s="18">
        <f t="shared" si="0"/>
        <v>291.39999999999998</v>
      </c>
      <c r="D31" s="19">
        <f t="shared" si="1"/>
        <v>316.2</v>
      </c>
      <c r="E31" s="17" t="s">
        <v>62</v>
      </c>
      <c r="F31" s="17" t="s">
        <v>15</v>
      </c>
      <c r="G31" s="20" t="s">
        <v>41</v>
      </c>
    </row>
    <row r="32" spans="1:7" x14ac:dyDescent="0.3">
      <c r="A32" s="134">
        <v>5</v>
      </c>
      <c r="B32" s="13" t="s">
        <v>19</v>
      </c>
      <c r="C32" s="14">
        <f t="shared" si="0"/>
        <v>291.39999999999998</v>
      </c>
      <c r="D32" s="15">
        <f t="shared" si="1"/>
        <v>316.2</v>
      </c>
      <c r="E32" s="13" t="s">
        <v>63</v>
      </c>
      <c r="F32" s="13" t="s">
        <v>7</v>
      </c>
      <c r="G32" s="16" t="s">
        <v>42</v>
      </c>
    </row>
    <row r="33" spans="1:7" x14ac:dyDescent="0.3">
      <c r="A33" s="135"/>
      <c r="B33" s="4" t="s">
        <v>19</v>
      </c>
      <c r="C33" s="5">
        <f t="shared" si="0"/>
        <v>291.39999999999998</v>
      </c>
      <c r="D33" s="6">
        <f t="shared" si="1"/>
        <v>316.2</v>
      </c>
      <c r="E33" s="4" t="s">
        <v>64</v>
      </c>
      <c r="F33" s="4" t="s">
        <v>7</v>
      </c>
      <c r="G33" s="7" t="s">
        <v>43</v>
      </c>
    </row>
    <row r="34" spans="1:7" x14ac:dyDescent="0.3">
      <c r="A34" s="135"/>
      <c r="B34" s="4" t="s">
        <v>19</v>
      </c>
      <c r="C34" s="5">
        <f t="shared" si="0"/>
        <v>291.39999999999998</v>
      </c>
      <c r="D34" s="6">
        <f t="shared" si="1"/>
        <v>316.2</v>
      </c>
      <c r="E34" s="4" t="s">
        <v>65</v>
      </c>
      <c r="F34" s="4" t="s">
        <v>7</v>
      </c>
      <c r="G34" s="7" t="s">
        <v>44</v>
      </c>
    </row>
    <row r="35" spans="1:7" ht="15" thickBot="1" x14ac:dyDescent="0.35">
      <c r="A35" s="140"/>
      <c r="B35" s="8" t="s">
        <v>19</v>
      </c>
      <c r="C35" s="9">
        <f t="shared" si="0"/>
        <v>291.39999999999998</v>
      </c>
      <c r="D35" s="10">
        <f t="shared" si="1"/>
        <v>316.2</v>
      </c>
      <c r="E35" s="8" t="s">
        <v>45</v>
      </c>
      <c r="F35" s="11"/>
      <c r="G35" s="12"/>
    </row>
    <row r="36" spans="1:7" ht="15" thickTop="1" x14ac:dyDescent="0.3"/>
  </sheetData>
  <mergeCells count="8">
    <mergeCell ref="A32:A35"/>
    <mergeCell ref="A1:B1"/>
    <mergeCell ref="C1:G1"/>
    <mergeCell ref="C5:D5"/>
    <mergeCell ref="A6:A13"/>
    <mergeCell ref="A14:A20"/>
    <mergeCell ref="A21:A26"/>
    <mergeCell ref="A27:A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9F45-EC40-458D-A76E-7D71A5D292D7}">
  <sheetPr>
    <pageSetUpPr fitToPage="1"/>
  </sheetPr>
  <dimension ref="A1:G31"/>
  <sheetViews>
    <sheetView workbookViewId="0">
      <selection activeCell="L20" sqref="L20"/>
    </sheetView>
  </sheetViews>
  <sheetFormatPr baseColWidth="10" defaultColWidth="8.88671875" defaultRowHeight="14.4" x14ac:dyDescent="0.3"/>
  <cols>
    <col min="1" max="2" width="15.77734375" style="2" customWidth="1"/>
    <col min="3" max="7" width="12.77734375" style="2" customWidth="1"/>
    <col min="8" max="16384" width="8.88671875" style="2"/>
  </cols>
  <sheetData>
    <row r="1" spans="1:7" ht="40.049999999999997" customHeight="1" x14ac:dyDescent="0.3">
      <c r="A1" s="130" t="s">
        <v>111</v>
      </c>
      <c r="B1" s="130"/>
      <c r="C1" s="131" t="s">
        <v>157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300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42" t="s">
        <v>1</v>
      </c>
      <c r="C5" s="133" t="s">
        <v>2</v>
      </c>
      <c r="D5" s="133"/>
      <c r="E5" s="42" t="s">
        <v>4</v>
      </c>
      <c r="F5" s="42" t="s">
        <v>3</v>
      </c>
      <c r="G5" s="33" t="s">
        <v>4</v>
      </c>
    </row>
    <row r="6" spans="1:7" x14ac:dyDescent="0.3">
      <c r="A6" s="134">
        <v>1</v>
      </c>
      <c r="B6" s="13" t="s">
        <v>113</v>
      </c>
      <c r="C6" s="14">
        <f>0.9*$B$3</f>
        <v>270</v>
      </c>
      <c r="D6" s="15">
        <f>0.95*$B$3</f>
        <v>285</v>
      </c>
      <c r="E6" s="13" t="s">
        <v>112</v>
      </c>
      <c r="F6" s="13" t="s">
        <v>7</v>
      </c>
      <c r="G6" s="16" t="s">
        <v>114</v>
      </c>
    </row>
    <row r="7" spans="1:7" x14ac:dyDescent="0.3">
      <c r="A7" s="135"/>
      <c r="B7" s="13" t="s">
        <v>113</v>
      </c>
      <c r="C7" s="14">
        <f t="shared" ref="C7:C30" si="0">0.9*$B$3</f>
        <v>270</v>
      </c>
      <c r="D7" s="15">
        <f t="shared" ref="D7:D30" si="1">0.95*$B$3</f>
        <v>285</v>
      </c>
      <c r="E7" s="4" t="s">
        <v>115</v>
      </c>
      <c r="F7" s="4" t="s">
        <v>7</v>
      </c>
      <c r="G7" s="7" t="s">
        <v>116</v>
      </c>
    </row>
    <row r="8" spans="1:7" x14ac:dyDescent="0.3">
      <c r="A8" s="135"/>
      <c r="B8" s="13" t="s">
        <v>113</v>
      </c>
      <c r="C8" s="14">
        <f t="shared" si="0"/>
        <v>270</v>
      </c>
      <c r="D8" s="15">
        <f t="shared" si="1"/>
        <v>285</v>
      </c>
      <c r="E8" s="4" t="s">
        <v>137</v>
      </c>
      <c r="F8" s="4" t="s">
        <v>7</v>
      </c>
      <c r="G8" s="7" t="s">
        <v>117</v>
      </c>
    </row>
    <row r="9" spans="1:7" x14ac:dyDescent="0.3">
      <c r="A9" s="135"/>
      <c r="B9" s="13" t="s">
        <v>113</v>
      </c>
      <c r="C9" s="14">
        <f t="shared" si="0"/>
        <v>270</v>
      </c>
      <c r="D9" s="15">
        <f t="shared" si="1"/>
        <v>285</v>
      </c>
      <c r="E9" s="4" t="s">
        <v>138</v>
      </c>
      <c r="F9" s="4" t="s">
        <v>7</v>
      </c>
      <c r="G9" s="7" t="s">
        <v>70</v>
      </c>
    </row>
    <row r="10" spans="1:7" x14ac:dyDescent="0.3">
      <c r="A10" s="135"/>
      <c r="B10" s="13" t="s">
        <v>113</v>
      </c>
      <c r="C10" s="14">
        <f t="shared" si="0"/>
        <v>270</v>
      </c>
      <c r="D10" s="15">
        <f t="shared" si="1"/>
        <v>285</v>
      </c>
      <c r="E10" s="4" t="s">
        <v>139</v>
      </c>
      <c r="F10" s="4" t="s">
        <v>7</v>
      </c>
      <c r="G10" s="7" t="s">
        <v>118</v>
      </c>
    </row>
    <row r="11" spans="1:7" x14ac:dyDescent="0.3">
      <c r="A11" s="135"/>
      <c r="B11" s="13" t="s">
        <v>113</v>
      </c>
      <c r="C11" s="14">
        <f t="shared" si="0"/>
        <v>270</v>
      </c>
      <c r="D11" s="15">
        <f t="shared" si="1"/>
        <v>285</v>
      </c>
      <c r="E11" s="4" t="s">
        <v>140</v>
      </c>
      <c r="F11" s="4" t="s">
        <v>7</v>
      </c>
      <c r="G11" s="7" t="s">
        <v>119</v>
      </c>
    </row>
    <row r="12" spans="1:7" x14ac:dyDescent="0.3">
      <c r="A12" s="135"/>
      <c r="B12" s="17" t="s">
        <v>113</v>
      </c>
      <c r="C12" s="18">
        <f t="shared" si="0"/>
        <v>270</v>
      </c>
      <c r="D12" s="19">
        <f t="shared" si="1"/>
        <v>285</v>
      </c>
      <c r="E12" s="4" t="s">
        <v>141</v>
      </c>
      <c r="F12" s="4" t="s">
        <v>15</v>
      </c>
      <c r="G12" s="7" t="s">
        <v>120</v>
      </c>
    </row>
    <row r="13" spans="1:7" x14ac:dyDescent="0.3">
      <c r="A13" s="136">
        <v>2</v>
      </c>
      <c r="B13" s="13" t="s">
        <v>113</v>
      </c>
      <c r="C13" s="14">
        <f t="shared" si="0"/>
        <v>270</v>
      </c>
      <c r="D13" s="15">
        <f t="shared" si="1"/>
        <v>285</v>
      </c>
      <c r="E13" s="21" t="s">
        <v>71</v>
      </c>
      <c r="F13" s="21" t="s">
        <v>7</v>
      </c>
      <c r="G13" s="24" t="s">
        <v>69</v>
      </c>
    </row>
    <row r="14" spans="1:7" x14ac:dyDescent="0.3">
      <c r="A14" s="135"/>
      <c r="B14" s="13" t="s">
        <v>113</v>
      </c>
      <c r="C14" s="14">
        <f t="shared" si="0"/>
        <v>270</v>
      </c>
      <c r="D14" s="15">
        <f t="shared" si="1"/>
        <v>285</v>
      </c>
      <c r="E14" s="4" t="s">
        <v>142</v>
      </c>
      <c r="F14" s="4" t="s">
        <v>7</v>
      </c>
      <c r="G14" s="7" t="s">
        <v>121</v>
      </c>
    </row>
    <row r="15" spans="1:7" x14ac:dyDescent="0.3">
      <c r="A15" s="135"/>
      <c r="B15" s="13" t="s">
        <v>113</v>
      </c>
      <c r="C15" s="14">
        <f t="shared" si="0"/>
        <v>270</v>
      </c>
      <c r="D15" s="15">
        <f t="shared" si="1"/>
        <v>285</v>
      </c>
      <c r="E15" s="4" t="s">
        <v>143</v>
      </c>
      <c r="F15" s="4" t="s">
        <v>7</v>
      </c>
      <c r="G15" s="7" t="s">
        <v>122</v>
      </c>
    </row>
    <row r="16" spans="1:7" x14ac:dyDescent="0.3">
      <c r="A16" s="135"/>
      <c r="B16" s="13" t="s">
        <v>113</v>
      </c>
      <c r="C16" s="14">
        <f t="shared" si="0"/>
        <v>270</v>
      </c>
      <c r="D16" s="15">
        <f t="shared" si="1"/>
        <v>285</v>
      </c>
      <c r="E16" s="4" t="s">
        <v>144</v>
      </c>
      <c r="F16" s="4" t="s">
        <v>7</v>
      </c>
      <c r="G16" s="7" t="s">
        <v>123</v>
      </c>
    </row>
    <row r="17" spans="1:7" x14ac:dyDescent="0.3">
      <c r="A17" s="135"/>
      <c r="B17" s="13" t="s">
        <v>113</v>
      </c>
      <c r="C17" s="14">
        <f t="shared" si="0"/>
        <v>270</v>
      </c>
      <c r="D17" s="15">
        <f t="shared" si="1"/>
        <v>285</v>
      </c>
      <c r="E17" s="4" t="s">
        <v>145</v>
      </c>
      <c r="F17" s="4" t="s">
        <v>7</v>
      </c>
      <c r="G17" s="7" t="s">
        <v>124</v>
      </c>
    </row>
    <row r="18" spans="1:7" x14ac:dyDescent="0.3">
      <c r="A18" s="137"/>
      <c r="B18" s="17" t="s">
        <v>113</v>
      </c>
      <c r="C18" s="18">
        <f t="shared" si="0"/>
        <v>270</v>
      </c>
      <c r="D18" s="19">
        <f t="shared" si="1"/>
        <v>285</v>
      </c>
      <c r="E18" s="17" t="s">
        <v>146</v>
      </c>
      <c r="F18" s="17" t="s">
        <v>15</v>
      </c>
      <c r="G18" s="20" t="s">
        <v>125</v>
      </c>
    </row>
    <row r="19" spans="1:7" x14ac:dyDescent="0.3">
      <c r="A19" s="136">
        <v>3</v>
      </c>
      <c r="B19" s="13" t="s">
        <v>113</v>
      </c>
      <c r="C19" s="14">
        <f t="shared" si="0"/>
        <v>270</v>
      </c>
      <c r="D19" s="15">
        <f t="shared" si="1"/>
        <v>285</v>
      </c>
      <c r="E19" s="21" t="s">
        <v>46</v>
      </c>
      <c r="F19" s="21" t="s">
        <v>7</v>
      </c>
      <c r="G19" s="24" t="s">
        <v>26</v>
      </c>
    </row>
    <row r="20" spans="1:7" x14ac:dyDescent="0.3">
      <c r="A20" s="135"/>
      <c r="B20" s="13" t="s">
        <v>113</v>
      </c>
      <c r="C20" s="14">
        <f t="shared" si="0"/>
        <v>270</v>
      </c>
      <c r="D20" s="15">
        <f t="shared" si="1"/>
        <v>285</v>
      </c>
      <c r="E20" s="4" t="s">
        <v>147</v>
      </c>
      <c r="F20" s="4" t="s">
        <v>7</v>
      </c>
      <c r="G20" s="7" t="s">
        <v>126</v>
      </c>
    </row>
    <row r="21" spans="1:7" x14ac:dyDescent="0.3">
      <c r="A21" s="135"/>
      <c r="B21" s="13" t="s">
        <v>113</v>
      </c>
      <c r="C21" s="14">
        <f t="shared" si="0"/>
        <v>270</v>
      </c>
      <c r="D21" s="15">
        <f t="shared" si="1"/>
        <v>285</v>
      </c>
      <c r="E21" s="4" t="s">
        <v>148</v>
      </c>
      <c r="F21" s="4" t="s">
        <v>7</v>
      </c>
      <c r="G21" s="7" t="s">
        <v>127</v>
      </c>
    </row>
    <row r="22" spans="1:7" x14ac:dyDescent="0.3">
      <c r="A22" s="135"/>
      <c r="B22" s="13" t="s">
        <v>113</v>
      </c>
      <c r="C22" s="14">
        <f t="shared" si="0"/>
        <v>270</v>
      </c>
      <c r="D22" s="15">
        <f t="shared" si="1"/>
        <v>285</v>
      </c>
      <c r="E22" s="4" t="s">
        <v>149</v>
      </c>
      <c r="F22" s="4" t="s">
        <v>7</v>
      </c>
      <c r="G22" s="7" t="s">
        <v>128</v>
      </c>
    </row>
    <row r="23" spans="1:7" x14ac:dyDescent="0.3">
      <c r="A23" s="137"/>
      <c r="B23" s="17" t="s">
        <v>113</v>
      </c>
      <c r="C23" s="18">
        <f t="shared" si="0"/>
        <v>270</v>
      </c>
      <c r="D23" s="19">
        <f t="shared" si="1"/>
        <v>285</v>
      </c>
      <c r="E23" s="17" t="s">
        <v>150</v>
      </c>
      <c r="F23" s="17" t="s">
        <v>15</v>
      </c>
      <c r="G23" s="20" t="s">
        <v>129</v>
      </c>
    </row>
    <row r="24" spans="1:7" x14ac:dyDescent="0.3">
      <c r="A24" s="135"/>
      <c r="B24" s="13" t="s">
        <v>113</v>
      </c>
      <c r="C24" s="14">
        <f t="shared" si="0"/>
        <v>270</v>
      </c>
      <c r="D24" s="15">
        <f t="shared" si="1"/>
        <v>285</v>
      </c>
      <c r="E24" s="4" t="s">
        <v>151</v>
      </c>
      <c r="F24" s="4" t="s">
        <v>7</v>
      </c>
      <c r="G24" s="7" t="s">
        <v>130</v>
      </c>
    </row>
    <row r="25" spans="1:7" x14ac:dyDescent="0.3">
      <c r="A25" s="135"/>
      <c r="B25" s="13" t="s">
        <v>113</v>
      </c>
      <c r="C25" s="14">
        <f t="shared" si="0"/>
        <v>270</v>
      </c>
      <c r="D25" s="15">
        <f t="shared" si="1"/>
        <v>285</v>
      </c>
      <c r="E25" s="4" t="s">
        <v>152</v>
      </c>
      <c r="F25" s="4" t="s">
        <v>7</v>
      </c>
      <c r="G25" s="7" t="s">
        <v>131</v>
      </c>
    </row>
    <row r="26" spans="1:7" x14ac:dyDescent="0.3">
      <c r="A26" s="135"/>
      <c r="B26" s="13" t="s">
        <v>113</v>
      </c>
      <c r="C26" s="14">
        <f t="shared" si="0"/>
        <v>270</v>
      </c>
      <c r="D26" s="15">
        <f t="shared" si="1"/>
        <v>285</v>
      </c>
      <c r="E26" s="4" t="s">
        <v>153</v>
      </c>
      <c r="F26" s="4" t="s">
        <v>7</v>
      </c>
      <c r="G26" s="7" t="s">
        <v>132</v>
      </c>
    </row>
    <row r="27" spans="1:7" x14ac:dyDescent="0.3">
      <c r="A27" s="137"/>
      <c r="B27" s="17" t="s">
        <v>113</v>
      </c>
      <c r="C27" s="18">
        <f t="shared" si="0"/>
        <v>270</v>
      </c>
      <c r="D27" s="19">
        <f t="shared" si="1"/>
        <v>285</v>
      </c>
      <c r="E27" s="17" t="s">
        <v>154</v>
      </c>
      <c r="F27" s="17" t="s">
        <v>15</v>
      </c>
      <c r="G27" s="20" t="s">
        <v>133</v>
      </c>
    </row>
    <row r="28" spans="1:7" x14ac:dyDescent="0.3">
      <c r="A28" s="134">
        <v>5</v>
      </c>
      <c r="B28" s="13" t="s">
        <v>113</v>
      </c>
      <c r="C28" s="14">
        <f t="shared" si="0"/>
        <v>270</v>
      </c>
      <c r="D28" s="15">
        <f t="shared" si="1"/>
        <v>285</v>
      </c>
      <c r="E28" s="13" t="s">
        <v>155</v>
      </c>
      <c r="F28" s="13" t="s">
        <v>7</v>
      </c>
      <c r="G28" s="16" t="s">
        <v>134</v>
      </c>
    </row>
    <row r="29" spans="1:7" x14ac:dyDescent="0.3">
      <c r="A29" s="135"/>
      <c r="B29" s="13" t="s">
        <v>113</v>
      </c>
      <c r="C29" s="14">
        <f t="shared" si="0"/>
        <v>270</v>
      </c>
      <c r="D29" s="15">
        <f t="shared" si="1"/>
        <v>285</v>
      </c>
      <c r="E29" s="4" t="s">
        <v>156</v>
      </c>
      <c r="F29" s="4" t="s">
        <v>7</v>
      </c>
      <c r="G29" s="7" t="s">
        <v>135</v>
      </c>
    </row>
    <row r="30" spans="1:7" ht="15" thickBot="1" x14ac:dyDescent="0.35">
      <c r="A30" s="140"/>
      <c r="B30" s="8" t="s">
        <v>113</v>
      </c>
      <c r="C30" s="9">
        <f t="shared" si="0"/>
        <v>270</v>
      </c>
      <c r="D30" s="10">
        <f t="shared" si="1"/>
        <v>285</v>
      </c>
      <c r="E30" s="8" t="s">
        <v>136</v>
      </c>
      <c r="F30" s="11"/>
      <c r="G30" s="12"/>
    </row>
    <row r="31" spans="1:7" ht="15" thickTop="1" x14ac:dyDescent="0.3"/>
  </sheetData>
  <mergeCells count="8">
    <mergeCell ref="A24:A27"/>
    <mergeCell ref="A28:A30"/>
    <mergeCell ref="A1:B1"/>
    <mergeCell ref="C1:G1"/>
    <mergeCell ref="C5:D5"/>
    <mergeCell ref="A6:A12"/>
    <mergeCell ref="A13:A18"/>
    <mergeCell ref="A19:A23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C4AB-9926-4600-BC04-58DECDA4EFCE}">
  <dimension ref="A1:H33"/>
  <sheetViews>
    <sheetView topLeftCell="A4" workbookViewId="0">
      <selection activeCell="G32" sqref="G32"/>
    </sheetView>
  </sheetViews>
  <sheetFormatPr baseColWidth="10" defaultColWidth="8.88671875" defaultRowHeight="14.4" x14ac:dyDescent="0.3"/>
  <cols>
    <col min="1" max="3" width="15.77734375" style="2" customWidth="1"/>
    <col min="4" max="8" width="12.77734375" style="2" customWidth="1"/>
    <col min="9" max="16384" width="8.88671875" style="2"/>
  </cols>
  <sheetData>
    <row r="1" spans="1:8" ht="40.049999999999997" customHeight="1" x14ac:dyDescent="0.3">
      <c r="A1" s="130" t="s">
        <v>198</v>
      </c>
      <c r="B1" s="130"/>
      <c r="C1" s="130"/>
      <c r="D1" s="131" t="s">
        <v>197</v>
      </c>
      <c r="E1" s="132"/>
      <c r="F1" s="132"/>
      <c r="G1" s="132"/>
      <c r="H1" s="132"/>
    </row>
    <row r="2" spans="1:8" ht="6" customHeight="1" thickBot="1" x14ac:dyDescent="0.35"/>
    <row r="3" spans="1:8" ht="19.95" customHeight="1" thickTop="1" thickBot="1" x14ac:dyDescent="0.35">
      <c r="A3" s="25" t="s">
        <v>66</v>
      </c>
      <c r="B3" s="27">
        <v>420</v>
      </c>
      <c r="C3" s="26"/>
      <c r="D3" s="26"/>
      <c r="E3" s="26"/>
      <c r="F3" s="67" t="s">
        <v>67</v>
      </c>
      <c r="G3" s="26">
        <v>310</v>
      </c>
      <c r="H3" s="28"/>
    </row>
    <row r="4" spans="1:8" ht="6" customHeight="1" thickTop="1" thickBot="1" x14ac:dyDescent="0.35"/>
    <row r="5" spans="1:8" s="3" customFormat="1" ht="19.95" customHeight="1" thickTop="1" thickBot="1" x14ac:dyDescent="0.35">
      <c r="A5" s="30" t="s">
        <v>162</v>
      </c>
      <c r="B5" s="53" t="s">
        <v>0</v>
      </c>
      <c r="C5" s="44" t="s">
        <v>1</v>
      </c>
      <c r="D5" s="133" t="s">
        <v>2</v>
      </c>
      <c r="E5" s="133"/>
      <c r="F5" s="44" t="s">
        <v>4</v>
      </c>
      <c r="G5" s="44" t="s">
        <v>3</v>
      </c>
      <c r="H5" s="33" t="s">
        <v>4</v>
      </c>
    </row>
    <row r="6" spans="1:8" x14ac:dyDescent="0.3">
      <c r="A6" s="141">
        <v>1</v>
      </c>
      <c r="B6" s="142">
        <v>1</v>
      </c>
      <c r="C6" s="49" t="s">
        <v>163</v>
      </c>
      <c r="D6" s="58">
        <f>0.88*$B$3</f>
        <v>369.6</v>
      </c>
      <c r="E6" s="59">
        <f>0.94*$B$3</f>
        <v>394.79999999999995</v>
      </c>
      <c r="F6" s="49" t="s">
        <v>164</v>
      </c>
      <c r="G6" s="49" t="s">
        <v>165</v>
      </c>
      <c r="H6" s="56" t="s">
        <v>7</v>
      </c>
    </row>
    <row r="7" spans="1:8" x14ac:dyDescent="0.3">
      <c r="A7" s="135"/>
      <c r="B7" s="143"/>
      <c r="C7" s="13" t="s">
        <v>163</v>
      </c>
      <c r="D7" s="5">
        <f t="shared" ref="D7:D14" si="0">0.88*$B$3</f>
        <v>369.6</v>
      </c>
      <c r="E7" s="6">
        <f t="shared" ref="E7:E14" si="1">0.94*$B$3</f>
        <v>394.79999999999995</v>
      </c>
      <c r="F7" s="4" t="s">
        <v>6</v>
      </c>
      <c r="G7" s="4" t="s">
        <v>165</v>
      </c>
      <c r="H7" s="7" t="s">
        <v>75</v>
      </c>
    </row>
    <row r="8" spans="1:8" x14ac:dyDescent="0.3">
      <c r="A8" s="135"/>
      <c r="B8" s="143"/>
      <c r="C8" s="66" t="s">
        <v>163</v>
      </c>
      <c r="D8" s="45">
        <f t="shared" si="0"/>
        <v>369.6</v>
      </c>
      <c r="E8" s="46">
        <f t="shared" si="1"/>
        <v>394.79999999999995</v>
      </c>
      <c r="F8" s="57" t="s">
        <v>8</v>
      </c>
      <c r="G8" s="57" t="s">
        <v>167</v>
      </c>
      <c r="H8" s="60" t="s">
        <v>166</v>
      </c>
    </row>
    <row r="9" spans="1:8" x14ac:dyDescent="0.3">
      <c r="A9" s="135"/>
      <c r="B9" s="144">
        <v>2</v>
      </c>
      <c r="C9" s="21" t="s">
        <v>163</v>
      </c>
      <c r="D9" s="34">
        <f t="shared" si="0"/>
        <v>369.6</v>
      </c>
      <c r="E9" s="35">
        <f t="shared" si="1"/>
        <v>394.79999999999995</v>
      </c>
      <c r="F9" s="21" t="s">
        <v>168</v>
      </c>
      <c r="G9" s="21" t="s">
        <v>165</v>
      </c>
      <c r="H9" s="24" t="s">
        <v>94</v>
      </c>
    </row>
    <row r="10" spans="1:8" x14ac:dyDescent="0.3">
      <c r="A10" s="135"/>
      <c r="B10" s="143"/>
      <c r="C10" s="13" t="s">
        <v>163</v>
      </c>
      <c r="D10" s="5">
        <f t="shared" si="0"/>
        <v>369.6</v>
      </c>
      <c r="E10" s="6">
        <f t="shared" si="1"/>
        <v>394.79999999999995</v>
      </c>
      <c r="F10" s="4" t="s">
        <v>169</v>
      </c>
      <c r="G10" s="4" t="s">
        <v>165</v>
      </c>
      <c r="H10" s="7" t="s">
        <v>77</v>
      </c>
    </row>
    <row r="11" spans="1:8" x14ac:dyDescent="0.3">
      <c r="A11" s="135"/>
      <c r="B11" s="145"/>
      <c r="C11" s="47" t="s">
        <v>163</v>
      </c>
      <c r="D11" s="38">
        <f t="shared" si="0"/>
        <v>369.6</v>
      </c>
      <c r="E11" s="39">
        <f t="shared" si="1"/>
        <v>394.79999999999995</v>
      </c>
      <c r="F11" s="17" t="s">
        <v>170</v>
      </c>
      <c r="G11" s="17" t="s">
        <v>167</v>
      </c>
      <c r="H11" s="20" t="s">
        <v>104</v>
      </c>
    </row>
    <row r="12" spans="1:8" x14ac:dyDescent="0.3">
      <c r="A12" s="135"/>
      <c r="B12" s="143">
        <v>3</v>
      </c>
      <c r="C12" s="13" t="s">
        <v>163</v>
      </c>
      <c r="D12" s="45">
        <f t="shared" si="0"/>
        <v>369.6</v>
      </c>
      <c r="E12" s="46">
        <f t="shared" si="1"/>
        <v>394.79999999999995</v>
      </c>
      <c r="F12" s="13" t="s">
        <v>10</v>
      </c>
      <c r="G12" s="13" t="s">
        <v>165</v>
      </c>
      <c r="H12" s="16" t="s">
        <v>78</v>
      </c>
    </row>
    <row r="13" spans="1:8" x14ac:dyDescent="0.3">
      <c r="A13" s="135"/>
      <c r="B13" s="143"/>
      <c r="C13" s="13" t="s">
        <v>163</v>
      </c>
      <c r="D13" s="5">
        <f t="shared" si="0"/>
        <v>369.6</v>
      </c>
      <c r="E13" s="6">
        <f t="shared" si="1"/>
        <v>394.79999999999995</v>
      </c>
      <c r="F13" s="4" t="s">
        <v>171</v>
      </c>
      <c r="G13" s="4" t="s">
        <v>165</v>
      </c>
      <c r="H13" s="7" t="s">
        <v>80</v>
      </c>
    </row>
    <row r="14" spans="1:8" ht="15" thickBot="1" x14ac:dyDescent="0.35">
      <c r="A14" s="147"/>
      <c r="B14" s="143"/>
      <c r="C14" s="57" t="s">
        <v>163</v>
      </c>
      <c r="D14" s="45">
        <f t="shared" si="0"/>
        <v>369.6</v>
      </c>
      <c r="E14" s="46">
        <f t="shared" si="1"/>
        <v>394.79999999999995</v>
      </c>
      <c r="F14" s="57" t="s">
        <v>172</v>
      </c>
      <c r="G14" s="57" t="s">
        <v>167</v>
      </c>
      <c r="H14" s="60" t="s">
        <v>81</v>
      </c>
    </row>
    <row r="15" spans="1:8" x14ac:dyDescent="0.3">
      <c r="A15" s="141">
        <v>2</v>
      </c>
      <c r="B15" s="142">
        <v>1</v>
      </c>
      <c r="C15" s="49" t="s">
        <v>173</v>
      </c>
      <c r="D15" s="54">
        <f>0.96*$B$3</f>
        <v>403.2</v>
      </c>
      <c r="E15" s="55">
        <f>1.02*$B$3</f>
        <v>428.40000000000003</v>
      </c>
      <c r="F15" s="49" t="s">
        <v>174</v>
      </c>
      <c r="G15" s="49" t="s">
        <v>173</v>
      </c>
      <c r="H15" s="56" t="s">
        <v>96</v>
      </c>
    </row>
    <row r="16" spans="1:8" x14ac:dyDescent="0.3">
      <c r="A16" s="135"/>
      <c r="B16" s="143"/>
      <c r="C16" s="13" t="s">
        <v>173</v>
      </c>
      <c r="D16" s="14">
        <f t="shared" ref="D16:D23" si="2">0.96*$B$3</f>
        <v>403.2</v>
      </c>
      <c r="E16" s="15">
        <f t="shared" ref="E16:E23" si="3">1.02*$B$3</f>
        <v>428.40000000000003</v>
      </c>
      <c r="F16" s="4" t="s">
        <v>175</v>
      </c>
      <c r="G16" s="4" t="s">
        <v>173</v>
      </c>
      <c r="H16" s="7" t="s">
        <v>82</v>
      </c>
    </row>
    <row r="17" spans="1:8" x14ac:dyDescent="0.3">
      <c r="A17" s="135"/>
      <c r="B17" s="143"/>
      <c r="C17" s="66" t="s">
        <v>173</v>
      </c>
      <c r="D17" s="45">
        <f t="shared" si="2"/>
        <v>403.2</v>
      </c>
      <c r="E17" s="46">
        <f t="shared" si="3"/>
        <v>428.40000000000003</v>
      </c>
      <c r="F17" s="57" t="s">
        <v>176</v>
      </c>
      <c r="G17" s="57" t="s">
        <v>115</v>
      </c>
      <c r="H17" s="60" t="s">
        <v>84</v>
      </c>
    </row>
    <row r="18" spans="1:8" x14ac:dyDescent="0.3">
      <c r="A18" s="135"/>
      <c r="B18" s="144">
        <v>2</v>
      </c>
      <c r="C18" s="21" t="s">
        <v>173</v>
      </c>
      <c r="D18" s="22">
        <f t="shared" si="2"/>
        <v>403.2</v>
      </c>
      <c r="E18" s="23">
        <f t="shared" si="3"/>
        <v>428.40000000000003</v>
      </c>
      <c r="F18" s="21" t="s">
        <v>177</v>
      </c>
      <c r="G18" s="21" t="s">
        <v>173</v>
      </c>
      <c r="H18" s="24" t="s">
        <v>182</v>
      </c>
    </row>
    <row r="19" spans="1:8" x14ac:dyDescent="0.3">
      <c r="A19" s="135"/>
      <c r="B19" s="143"/>
      <c r="C19" s="13" t="s">
        <v>173</v>
      </c>
      <c r="D19" s="14">
        <f t="shared" si="2"/>
        <v>403.2</v>
      </c>
      <c r="E19" s="15">
        <f t="shared" si="3"/>
        <v>428.40000000000003</v>
      </c>
      <c r="F19" s="4" t="s">
        <v>178</v>
      </c>
      <c r="G19" s="4" t="s">
        <v>173</v>
      </c>
      <c r="H19" s="7" t="s">
        <v>85</v>
      </c>
    </row>
    <row r="20" spans="1:8" x14ac:dyDescent="0.3">
      <c r="A20" s="135"/>
      <c r="B20" s="145"/>
      <c r="C20" s="47" t="s">
        <v>173</v>
      </c>
      <c r="D20" s="38">
        <f t="shared" si="2"/>
        <v>403.2</v>
      </c>
      <c r="E20" s="39">
        <f t="shared" si="3"/>
        <v>428.40000000000003</v>
      </c>
      <c r="F20" s="17" t="s">
        <v>179</v>
      </c>
      <c r="G20" s="17" t="s">
        <v>115</v>
      </c>
      <c r="H20" s="20" t="s">
        <v>183</v>
      </c>
    </row>
    <row r="21" spans="1:8" x14ac:dyDescent="0.3">
      <c r="A21" s="135"/>
      <c r="B21" s="143">
        <v>3</v>
      </c>
      <c r="C21" s="13" t="s">
        <v>173</v>
      </c>
      <c r="D21" s="14">
        <f t="shared" si="2"/>
        <v>403.2</v>
      </c>
      <c r="E21" s="15">
        <f t="shared" si="3"/>
        <v>428.40000000000003</v>
      </c>
      <c r="F21" s="13" t="s">
        <v>180</v>
      </c>
      <c r="G21" s="13" t="s">
        <v>173</v>
      </c>
      <c r="H21" s="16" t="s">
        <v>97</v>
      </c>
    </row>
    <row r="22" spans="1:8" x14ac:dyDescent="0.3">
      <c r="A22" s="135"/>
      <c r="B22" s="143"/>
      <c r="C22" s="13" t="s">
        <v>173</v>
      </c>
      <c r="D22" s="14">
        <f t="shared" si="2"/>
        <v>403.2</v>
      </c>
      <c r="E22" s="15">
        <f t="shared" si="3"/>
        <v>428.40000000000003</v>
      </c>
      <c r="F22" s="4" t="s">
        <v>181</v>
      </c>
      <c r="G22" s="4" t="s">
        <v>173</v>
      </c>
      <c r="H22" s="7" t="s">
        <v>87</v>
      </c>
    </row>
    <row r="23" spans="1:8" ht="15" thickBot="1" x14ac:dyDescent="0.35">
      <c r="A23" s="148"/>
      <c r="B23" s="149"/>
      <c r="C23" s="61" t="s">
        <v>173</v>
      </c>
      <c r="D23" s="62">
        <f t="shared" si="2"/>
        <v>403.2</v>
      </c>
      <c r="E23" s="63">
        <f t="shared" si="3"/>
        <v>428.40000000000003</v>
      </c>
      <c r="F23" s="64" t="s">
        <v>46</v>
      </c>
      <c r="G23" s="64" t="s">
        <v>115</v>
      </c>
      <c r="H23" s="65" t="s">
        <v>90</v>
      </c>
    </row>
    <row r="24" spans="1:8" x14ac:dyDescent="0.3">
      <c r="A24" s="141">
        <v>3</v>
      </c>
      <c r="B24" s="142">
        <v>1</v>
      </c>
      <c r="C24" s="49" t="s">
        <v>165</v>
      </c>
      <c r="D24" s="54">
        <f>1.06*$B$3</f>
        <v>445.20000000000005</v>
      </c>
      <c r="E24" s="55">
        <f>1.12*$B$3</f>
        <v>470.40000000000003</v>
      </c>
      <c r="F24" s="49" t="s">
        <v>184</v>
      </c>
      <c r="G24" s="49" t="s">
        <v>163</v>
      </c>
      <c r="H24" s="56" t="s">
        <v>98</v>
      </c>
    </row>
    <row r="25" spans="1:8" x14ac:dyDescent="0.3">
      <c r="A25" s="135"/>
      <c r="B25" s="143"/>
      <c r="C25" s="13" t="s">
        <v>165</v>
      </c>
      <c r="D25" s="14">
        <f t="shared" ref="D25:D32" si="4">1.06*$B$3</f>
        <v>445.20000000000005</v>
      </c>
      <c r="E25" s="15">
        <f t="shared" ref="E25:E32" si="5">1.12*$B$3</f>
        <v>470.40000000000003</v>
      </c>
      <c r="F25" s="4" t="s">
        <v>185</v>
      </c>
      <c r="G25" s="4" t="s">
        <v>163</v>
      </c>
      <c r="H25" s="7" t="s">
        <v>91</v>
      </c>
    </row>
    <row r="26" spans="1:8" x14ac:dyDescent="0.3">
      <c r="A26" s="135"/>
      <c r="B26" s="143"/>
      <c r="C26" s="66" t="s">
        <v>165</v>
      </c>
      <c r="D26" s="45">
        <f t="shared" si="4"/>
        <v>445.20000000000005</v>
      </c>
      <c r="E26" s="46">
        <f t="shared" si="5"/>
        <v>470.40000000000003</v>
      </c>
      <c r="F26" s="57" t="s">
        <v>186</v>
      </c>
      <c r="G26" s="57" t="s">
        <v>8</v>
      </c>
      <c r="H26" s="60" t="s">
        <v>100</v>
      </c>
    </row>
    <row r="27" spans="1:8" x14ac:dyDescent="0.3">
      <c r="A27" s="135"/>
      <c r="B27" s="144">
        <v>2</v>
      </c>
      <c r="C27" s="21" t="s">
        <v>165</v>
      </c>
      <c r="D27" s="22">
        <f t="shared" si="4"/>
        <v>445.20000000000005</v>
      </c>
      <c r="E27" s="23">
        <f t="shared" si="5"/>
        <v>470.40000000000003</v>
      </c>
      <c r="F27" s="21" t="s">
        <v>187</v>
      </c>
      <c r="G27" s="21" t="s">
        <v>163</v>
      </c>
      <c r="H27" s="24" t="s">
        <v>194</v>
      </c>
    </row>
    <row r="28" spans="1:8" x14ac:dyDescent="0.3">
      <c r="A28" s="135"/>
      <c r="B28" s="143"/>
      <c r="C28" s="13" t="s">
        <v>165</v>
      </c>
      <c r="D28" s="14">
        <f t="shared" si="4"/>
        <v>445.20000000000005</v>
      </c>
      <c r="E28" s="15">
        <f t="shared" si="5"/>
        <v>470.40000000000003</v>
      </c>
      <c r="F28" s="4" t="s">
        <v>188</v>
      </c>
      <c r="G28" s="4" t="s">
        <v>163</v>
      </c>
      <c r="H28" s="7" t="s">
        <v>101</v>
      </c>
    </row>
    <row r="29" spans="1:8" x14ac:dyDescent="0.3">
      <c r="A29" s="135"/>
      <c r="B29" s="145"/>
      <c r="C29" s="47" t="s">
        <v>165</v>
      </c>
      <c r="D29" s="38">
        <f t="shared" si="4"/>
        <v>445.20000000000005</v>
      </c>
      <c r="E29" s="39">
        <f t="shared" si="5"/>
        <v>470.40000000000003</v>
      </c>
      <c r="F29" s="17" t="s">
        <v>189</v>
      </c>
      <c r="G29" s="17" t="s">
        <v>8</v>
      </c>
      <c r="H29" s="20" t="s">
        <v>195</v>
      </c>
    </row>
    <row r="30" spans="1:8" x14ac:dyDescent="0.3">
      <c r="A30" s="135"/>
      <c r="B30" s="143">
        <v>3</v>
      </c>
      <c r="C30" s="13" t="s">
        <v>165</v>
      </c>
      <c r="D30" s="14">
        <f t="shared" si="4"/>
        <v>445.20000000000005</v>
      </c>
      <c r="E30" s="15">
        <f t="shared" si="5"/>
        <v>470.40000000000003</v>
      </c>
      <c r="F30" s="13" t="s">
        <v>190</v>
      </c>
      <c r="G30" s="13" t="s">
        <v>163</v>
      </c>
      <c r="H30" s="16" t="s">
        <v>107</v>
      </c>
    </row>
    <row r="31" spans="1:8" x14ac:dyDescent="0.3">
      <c r="A31" s="135"/>
      <c r="B31" s="143"/>
      <c r="C31" s="13" t="s">
        <v>165</v>
      </c>
      <c r="D31" s="14">
        <f t="shared" si="4"/>
        <v>445.20000000000005</v>
      </c>
      <c r="E31" s="15">
        <f t="shared" si="5"/>
        <v>470.40000000000003</v>
      </c>
      <c r="F31" s="4" t="s">
        <v>191</v>
      </c>
      <c r="G31" s="4" t="s">
        <v>163</v>
      </c>
      <c r="H31" s="7" t="s">
        <v>196</v>
      </c>
    </row>
    <row r="32" spans="1:8" ht="15" thickBot="1" x14ac:dyDescent="0.35">
      <c r="A32" s="140"/>
      <c r="B32" s="146"/>
      <c r="C32" s="50" t="s">
        <v>165</v>
      </c>
      <c r="D32" s="36">
        <f t="shared" si="4"/>
        <v>445.20000000000005</v>
      </c>
      <c r="E32" s="37">
        <f t="shared" si="5"/>
        <v>470.40000000000003</v>
      </c>
      <c r="F32" s="8" t="s">
        <v>192</v>
      </c>
      <c r="G32" s="11"/>
      <c r="H32" s="12"/>
    </row>
    <row r="33" ht="15" thickTop="1" x14ac:dyDescent="0.3"/>
  </sheetData>
  <mergeCells count="15">
    <mergeCell ref="A1:C1"/>
    <mergeCell ref="D1:H1"/>
    <mergeCell ref="D5:E5"/>
    <mergeCell ref="A6:A14"/>
    <mergeCell ref="A15:A23"/>
    <mergeCell ref="B15:B17"/>
    <mergeCell ref="B18:B20"/>
    <mergeCell ref="B21:B23"/>
    <mergeCell ref="A24:A32"/>
    <mergeCell ref="B24:B26"/>
    <mergeCell ref="B27:B29"/>
    <mergeCell ref="B30:B32"/>
    <mergeCell ref="B6:B8"/>
    <mergeCell ref="B9:B11"/>
    <mergeCell ref="B12:B14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5659-656D-4175-BDEB-FBED5BC564D0}">
  <dimension ref="A1:H42"/>
  <sheetViews>
    <sheetView workbookViewId="0">
      <selection activeCell="A2" sqref="A1:A1048576"/>
    </sheetView>
  </sheetViews>
  <sheetFormatPr baseColWidth="10" defaultColWidth="8.88671875" defaultRowHeight="14.4" x14ac:dyDescent="0.3"/>
  <cols>
    <col min="1" max="3" width="15.77734375" style="2" customWidth="1"/>
    <col min="4" max="8" width="12.77734375" style="2" customWidth="1"/>
    <col min="9" max="16384" width="8.88671875" style="2"/>
  </cols>
  <sheetData>
    <row r="1" spans="1:8" ht="40.049999999999997" customHeight="1" x14ac:dyDescent="0.3">
      <c r="A1" s="130" t="s">
        <v>198</v>
      </c>
      <c r="B1" s="130"/>
      <c r="C1" s="130"/>
      <c r="D1" s="131" t="s">
        <v>228</v>
      </c>
      <c r="E1" s="132"/>
      <c r="F1" s="132"/>
      <c r="G1" s="132"/>
      <c r="H1" s="132"/>
    </row>
    <row r="2" spans="1:8" ht="6" customHeight="1" thickBot="1" x14ac:dyDescent="0.35"/>
    <row r="3" spans="1:8" ht="19.95" customHeight="1" thickTop="1" thickBot="1" x14ac:dyDescent="0.35">
      <c r="A3" s="25" t="s">
        <v>66</v>
      </c>
      <c r="B3" s="27">
        <v>420</v>
      </c>
      <c r="C3" s="26"/>
      <c r="D3" s="26"/>
      <c r="E3" s="26"/>
      <c r="F3" s="67" t="s">
        <v>67</v>
      </c>
      <c r="G3" s="26">
        <v>310</v>
      </c>
      <c r="H3" s="28"/>
    </row>
    <row r="4" spans="1:8" ht="6" customHeight="1" thickTop="1" thickBot="1" x14ac:dyDescent="0.35"/>
    <row r="5" spans="1:8" s="3" customFormat="1" ht="19.95" customHeight="1" thickTop="1" thickBot="1" x14ac:dyDescent="0.35">
      <c r="A5" s="30" t="s">
        <v>162</v>
      </c>
      <c r="B5" s="53" t="s">
        <v>0</v>
      </c>
      <c r="C5" s="44" t="s">
        <v>1</v>
      </c>
      <c r="D5" s="133" t="s">
        <v>2</v>
      </c>
      <c r="E5" s="133"/>
      <c r="F5" s="44" t="s">
        <v>4</v>
      </c>
      <c r="G5" s="44" t="s">
        <v>3</v>
      </c>
      <c r="H5" s="33" t="s">
        <v>4</v>
      </c>
    </row>
    <row r="6" spans="1:8" x14ac:dyDescent="0.3">
      <c r="A6" s="141">
        <v>1</v>
      </c>
      <c r="B6" s="142">
        <v>1</v>
      </c>
      <c r="C6" s="49" t="s">
        <v>163</v>
      </c>
      <c r="D6" s="58">
        <f>0.86*$B$3</f>
        <v>361.2</v>
      </c>
      <c r="E6" s="59">
        <f>0.92*$B$3</f>
        <v>386.40000000000003</v>
      </c>
      <c r="F6" s="49" t="s">
        <v>164</v>
      </c>
      <c r="G6" s="49" t="s">
        <v>165</v>
      </c>
      <c r="H6" s="56" t="s">
        <v>7</v>
      </c>
    </row>
    <row r="7" spans="1:8" x14ac:dyDescent="0.3">
      <c r="A7" s="135"/>
      <c r="B7" s="143"/>
      <c r="C7" s="13" t="s">
        <v>163</v>
      </c>
      <c r="D7" s="5">
        <f t="shared" ref="D7:D17" si="0">0.86*$B$3</f>
        <v>361.2</v>
      </c>
      <c r="E7" s="6">
        <f t="shared" ref="E7:E17" si="1">0.92*$B$3</f>
        <v>386.40000000000003</v>
      </c>
      <c r="F7" s="4" t="s">
        <v>6</v>
      </c>
      <c r="G7" s="4" t="s">
        <v>165</v>
      </c>
      <c r="H7" s="7" t="s">
        <v>75</v>
      </c>
    </row>
    <row r="8" spans="1:8" x14ac:dyDescent="0.3">
      <c r="A8" s="135"/>
      <c r="B8" s="143"/>
      <c r="C8" s="66" t="s">
        <v>163</v>
      </c>
      <c r="D8" s="5">
        <f t="shared" si="0"/>
        <v>361.2</v>
      </c>
      <c r="E8" s="6">
        <f t="shared" si="1"/>
        <v>386.40000000000003</v>
      </c>
      <c r="F8" s="57" t="s">
        <v>8</v>
      </c>
      <c r="G8" s="57" t="s">
        <v>165</v>
      </c>
      <c r="H8" s="60" t="s">
        <v>15</v>
      </c>
    </row>
    <row r="9" spans="1:8" x14ac:dyDescent="0.3">
      <c r="A9" s="135"/>
      <c r="B9" s="143"/>
      <c r="C9" s="66" t="s">
        <v>163</v>
      </c>
      <c r="D9" s="38">
        <f t="shared" si="0"/>
        <v>361.2</v>
      </c>
      <c r="E9" s="39">
        <f t="shared" si="1"/>
        <v>386.40000000000003</v>
      </c>
      <c r="F9" s="57" t="s">
        <v>199</v>
      </c>
      <c r="G9" s="57" t="s">
        <v>167</v>
      </c>
      <c r="H9" s="60" t="s">
        <v>94</v>
      </c>
    </row>
    <row r="10" spans="1:8" x14ac:dyDescent="0.3">
      <c r="A10" s="135"/>
      <c r="B10" s="144">
        <v>2</v>
      </c>
      <c r="C10" s="21" t="s">
        <v>163</v>
      </c>
      <c r="D10" s="45">
        <f t="shared" si="0"/>
        <v>361.2</v>
      </c>
      <c r="E10" s="46">
        <f t="shared" si="1"/>
        <v>386.40000000000003</v>
      </c>
      <c r="F10" s="21" t="s">
        <v>169</v>
      </c>
      <c r="G10" s="21" t="s">
        <v>165</v>
      </c>
      <c r="H10" s="24" t="s">
        <v>77</v>
      </c>
    </row>
    <row r="11" spans="1:8" x14ac:dyDescent="0.3">
      <c r="A11" s="135"/>
      <c r="B11" s="143"/>
      <c r="C11" s="13" t="s">
        <v>163</v>
      </c>
      <c r="D11" s="5">
        <f t="shared" si="0"/>
        <v>361.2</v>
      </c>
      <c r="E11" s="6">
        <f t="shared" si="1"/>
        <v>386.40000000000003</v>
      </c>
      <c r="F11" s="4" t="s">
        <v>170</v>
      </c>
      <c r="G11" s="4" t="s">
        <v>165</v>
      </c>
      <c r="H11" s="7" t="s">
        <v>200</v>
      </c>
    </row>
    <row r="12" spans="1:8" x14ac:dyDescent="0.3">
      <c r="A12" s="135"/>
      <c r="B12" s="143"/>
      <c r="C12" s="66" t="s">
        <v>163</v>
      </c>
      <c r="D12" s="5">
        <f t="shared" si="0"/>
        <v>361.2</v>
      </c>
      <c r="E12" s="6">
        <f t="shared" si="1"/>
        <v>386.40000000000003</v>
      </c>
      <c r="F12" s="57" t="s">
        <v>210</v>
      </c>
      <c r="G12" s="57" t="s">
        <v>165</v>
      </c>
      <c r="H12" s="60" t="s">
        <v>79</v>
      </c>
    </row>
    <row r="13" spans="1:8" x14ac:dyDescent="0.3">
      <c r="A13" s="135"/>
      <c r="B13" s="145"/>
      <c r="C13" s="47" t="s">
        <v>163</v>
      </c>
      <c r="D13" s="38">
        <f t="shared" si="0"/>
        <v>361.2</v>
      </c>
      <c r="E13" s="39">
        <f t="shared" si="1"/>
        <v>386.40000000000003</v>
      </c>
      <c r="F13" s="17" t="s">
        <v>20</v>
      </c>
      <c r="G13" s="17" t="s">
        <v>167</v>
      </c>
      <c r="H13" s="20" t="s">
        <v>80</v>
      </c>
    </row>
    <row r="14" spans="1:8" x14ac:dyDescent="0.3">
      <c r="A14" s="135"/>
      <c r="B14" s="143">
        <v>3</v>
      </c>
      <c r="C14" s="13" t="s">
        <v>163</v>
      </c>
      <c r="D14" s="45">
        <f t="shared" si="0"/>
        <v>361.2</v>
      </c>
      <c r="E14" s="46">
        <f t="shared" si="1"/>
        <v>386.40000000000003</v>
      </c>
      <c r="F14" s="13" t="s">
        <v>172</v>
      </c>
      <c r="G14" s="13" t="s">
        <v>165</v>
      </c>
      <c r="H14" s="16" t="s">
        <v>201</v>
      </c>
    </row>
    <row r="15" spans="1:8" x14ac:dyDescent="0.3">
      <c r="A15" s="135"/>
      <c r="B15" s="143"/>
      <c r="C15" s="13" t="s">
        <v>163</v>
      </c>
      <c r="D15" s="5">
        <f t="shared" si="0"/>
        <v>361.2</v>
      </c>
      <c r="E15" s="6">
        <f t="shared" si="1"/>
        <v>386.40000000000003</v>
      </c>
      <c r="F15" s="4" t="s">
        <v>211</v>
      </c>
      <c r="G15" s="4" t="s">
        <v>165</v>
      </c>
      <c r="H15" s="7" t="s">
        <v>95</v>
      </c>
    </row>
    <row r="16" spans="1:8" x14ac:dyDescent="0.3">
      <c r="A16" s="147"/>
      <c r="B16" s="143"/>
      <c r="C16" s="66" t="s">
        <v>163</v>
      </c>
      <c r="D16" s="5">
        <f t="shared" si="0"/>
        <v>361.2</v>
      </c>
      <c r="E16" s="6">
        <f t="shared" si="1"/>
        <v>386.40000000000003</v>
      </c>
      <c r="F16" s="57" t="s">
        <v>212</v>
      </c>
      <c r="G16" s="57" t="s">
        <v>165</v>
      </c>
      <c r="H16" s="60" t="s">
        <v>81</v>
      </c>
    </row>
    <row r="17" spans="1:8" ht="15" thickBot="1" x14ac:dyDescent="0.35">
      <c r="A17" s="147"/>
      <c r="B17" s="143"/>
      <c r="C17" s="57" t="s">
        <v>163</v>
      </c>
      <c r="D17" s="45">
        <f t="shared" si="0"/>
        <v>361.2</v>
      </c>
      <c r="E17" s="46">
        <f t="shared" si="1"/>
        <v>386.40000000000003</v>
      </c>
      <c r="F17" s="57" t="s">
        <v>213</v>
      </c>
      <c r="G17" s="57" t="s">
        <v>203</v>
      </c>
      <c r="H17" s="60" t="s">
        <v>202</v>
      </c>
    </row>
    <row r="18" spans="1:8" x14ac:dyDescent="0.3">
      <c r="A18" s="141">
        <v>2</v>
      </c>
      <c r="B18" s="142">
        <v>1</v>
      </c>
      <c r="C18" s="68" t="s">
        <v>173</v>
      </c>
      <c r="D18" s="58">
        <f>0.94*$B$3</f>
        <v>394.79999999999995</v>
      </c>
      <c r="E18" s="59">
        <f>$B$3</f>
        <v>420</v>
      </c>
      <c r="F18" s="49" t="s">
        <v>122</v>
      </c>
      <c r="G18" s="49" t="s">
        <v>173</v>
      </c>
      <c r="H18" s="56" t="s">
        <v>84</v>
      </c>
    </row>
    <row r="19" spans="1:8" x14ac:dyDescent="0.3">
      <c r="A19" s="135"/>
      <c r="B19" s="143"/>
      <c r="C19" s="4" t="s">
        <v>173</v>
      </c>
      <c r="D19" s="5">
        <f t="shared" ref="D19:D29" si="2">0.94*$B$3</f>
        <v>394.79999999999995</v>
      </c>
      <c r="E19" s="6">
        <f t="shared" ref="E19:E29" si="3">$B$3</f>
        <v>420</v>
      </c>
      <c r="F19" s="4" t="s">
        <v>177</v>
      </c>
      <c r="G19" s="4" t="s">
        <v>173</v>
      </c>
      <c r="H19" s="7" t="s">
        <v>182</v>
      </c>
    </row>
    <row r="20" spans="1:8" x14ac:dyDescent="0.3">
      <c r="A20" s="135"/>
      <c r="B20" s="143"/>
      <c r="C20" s="4" t="s">
        <v>173</v>
      </c>
      <c r="D20" s="5">
        <f t="shared" si="2"/>
        <v>394.79999999999995</v>
      </c>
      <c r="E20" s="6">
        <f t="shared" si="3"/>
        <v>420</v>
      </c>
      <c r="F20" s="57" t="s">
        <v>178</v>
      </c>
      <c r="G20" s="57" t="s">
        <v>173</v>
      </c>
      <c r="H20" s="60" t="s">
        <v>85</v>
      </c>
    </row>
    <row r="21" spans="1:8" x14ac:dyDescent="0.3">
      <c r="A21" s="135"/>
      <c r="B21" s="143"/>
      <c r="C21" s="17" t="s">
        <v>173</v>
      </c>
      <c r="D21" s="18">
        <f t="shared" si="2"/>
        <v>394.79999999999995</v>
      </c>
      <c r="E21" s="19">
        <f t="shared" si="3"/>
        <v>420</v>
      </c>
      <c r="F21" s="57" t="s">
        <v>179</v>
      </c>
      <c r="G21" s="57" t="s">
        <v>115</v>
      </c>
      <c r="H21" s="60" t="s">
        <v>183</v>
      </c>
    </row>
    <row r="22" spans="1:8" x14ac:dyDescent="0.3">
      <c r="A22" s="135"/>
      <c r="B22" s="144">
        <v>2</v>
      </c>
      <c r="C22" s="66" t="s">
        <v>173</v>
      </c>
      <c r="D22" s="45">
        <f t="shared" si="2"/>
        <v>394.79999999999995</v>
      </c>
      <c r="E22" s="46">
        <f t="shared" si="3"/>
        <v>420</v>
      </c>
      <c r="F22" s="21" t="s">
        <v>180</v>
      </c>
      <c r="G22" s="21" t="s">
        <v>173</v>
      </c>
      <c r="H22" s="24" t="s">
        <v>97</v>
      </c>
    </row>
    <row r="23" spans="1:8" x14ac:dyDescent="0.3">
      <c r="A23" s="135"/>
      <c r="B23" s="143"/>
      <c r="C23" s="4" t="s">
        <v>173</v>
      </c>
      <c r="D23" s="5">
        <f t="shared" si="2"/>
        <v>394.79999999999995</v>
      </c>
      <c r="E23" s="6">
        <f t="shared" si="3"/>
        <v>420</v>
      </c>
      <c r="F23" s="4" t="s">
        <v>181</v>
      </c>
      <c r="G23" s="4" t="s">
        <v>173</v>
      </c>
      <c r="H23" s="7" t="s">
        <v>87</v>
      </c>
    </row>
    <row r="24" spans="1:8" x14ac:dyDescent="0.3">
      <c r="A24" s="135"/>
      <c r="B24" s="143"/>
      <c r="C24" s="4" t="s">
        <v>173</v>
      </c>
      <c r="D24" s="5">
        <f t="shared" si="2"/>
        <v>394.79999999999995</v>
      </c>
      <c r="E24" s="6">
        <f t="shared" si="3"/>
        <v>420</v>
      </c>
      <c r="F24" s="57" t="s">
        <v>46</v>
      </c>
      <c r="G24" s="57" t="s">
        <v>173</v>
      </c>
      <c r="H24" s="60" t="s">
        <v>88</v>
      </c>
    </row>
    <row r="25" spans="1:8" x14ac:dyDescent="0.3">
      <c r="A25" s="135"/>
      <c r="B25" s="145"/>
      <c r="C25" s="17" t="s">
        <v>173</v>
      </c>
      <c r="D25" s="18">
        <f t="shared" si="2"/>
        <v>394.79999999999995</v>
      </c>
      <c r="E25" s="19">
        <f t="shared" si="3"/>
        <v>420</v>
      </c>
      <c r="F25" s="17" t="s">
        <v>26</v>
      </c>
      <c r="G25" s="17" t="s">
        <v>115</v>
      </c>
      <c r="H25" s="20" t="s">
        <v>98</v>
      </c>
    </row>
    <row r="26" spans="1:8" x14ac:dyDescent="0.3">
      <c r="A26" s="135"/>
      <c r="B26" s="143">
        <v>3</v>
      </c>
      <c r="C26" s="66" t="s">
        <v>173</v>
      </c>
      <c r="D26" s="45">
        <f t="shared" si="2"/>
        <v>394.79999999999995</v>
      </c>
      <c r="E26" s="46">
        <f t="shared" si="3"/>
        <v>420</v>
      </c>
      <c r="F26" s="13" t="s">
        <v>216</v>
      </c>
      <c r="G26" s="13" t="s">
        <v>173</v>
      </c>
      <c r="H26" s="16" t="s">
        <v>91</v>
      </c>
    </row>
    <row r="27" spans="1:8" x14ac:dyDescent="0.3">
      <c r="A27" s="135"/>
      <c r="B27" s="143"/>
      <c r="C27" s="4" t="s">
        <v>173</v>
      </c>
      <c r="D27" s="5">
        <f t="shared" si="2"/>
        <v>394.79999999999995</v>
      </c>
      <c r="E27" s="6">
        <f t="shared" si="3"/>
        <v>420</v>
      </c>
      <c r="F27" s="4" t="s">
        <v>217</v>
      </c>
      <c r="G27" s="4" t="s">
        <v>173</v>
      </c>
      <c r="H27" s="7" t="s">
        <v>92</v>
      </c>
    </row>
    <row r="28" spans="1:8" x14ac:dyDescent="0.3">
      <c r="A28" s="147"/>
      <c r="B28" s="143"/>
      <c r="C28" s="4" t="s">
        <v>173</v>
      </c>
      <c r="D28" s="5">
        <f t="shared" si="2"/>
        <v>394.79999999999995</v>
      </c>
      <c r="E28" s="6">
        <f t="shared" si="3"/>
        <v>420</v>
      </c>
      <c r="F28" s="57" t="s">
        <v>218</v>
      </c>
      <c r="G28" s="57" t="s">
        <v>173</v>
      </c>
      <c r="H28" s="60" t="s">
        <v>99</v>
      </c>
    </row>
    <row r="29" spans="1:8" ht="15" thickBot="1" x14ac:dyDescent="0.35">
      <c r="A29" s="148"/>
      <c r="B29" s="149"/>
      <c r="C29" s="13" t="s">
        <v>173</v>
      </c>
      <c r="D29" s="14">
        <f t="shared" si="2"/>
        <v>394.79999999999995</v>
      </c>
      <c r="E29" s="15">
        <f t="shared" si="3"/>
        <v>420</v>
      </c>
      <c r="F29" s="64" t="s">
        <v>150</v>
      </c>
      <c r="G29" s="64" t="s">
        <v>116</v>
      </c>
      <c r="H29" s="65" t="s">
        <v>102</v>
      </c>
    </row>
    <row r="30" spans="1:8" x14ac:dyDescent="0.3">
      <c r="A30" s="141">
        <v>3</v>
      </c>
      <c r="B30" s="142">
        <v>1</v>
      </c>
      <c r="C30" s="68" t="s">
        <v>165</v>
      </c>
      <c r="D30" s="58">
        <f>1.04*$B$3</f>
        <v>436.8</v>
      </c>
      <c r="E30" s="59">
        <f>1.1*$B$3</f>
        <v>462.00000000000006</v>
      </c>
      <c r="F30" s="49" t="s">
        <v>219</v>
      </c>
      <c r="G30" s="49" t="s">
        <v>163</v>
      </c>
      <c r="H30" s="56" t="s">
        <v>105</v>
      </c>
    </row>
    <row r="31" spans="1:8" x14ac:dyDescent="0.3">
      <c r="A31" s="135"/>
      <c r="B31" s="143"/>
      <c r="C31" s="4" t="s">
        <v>165</v>
      </c>
      <c r="D31" s="5">
        <f t="shared" ref="D31:D41" si="4">1.04*$B$3</f>
        <v>436.8</v>
      </c>
      <c r="E31" s="6">
        <f t="shared" ref="E31:E41" si="5">1.1*$B$3</f>
        <v>462.00000000000006</v>
      </c>
      <c r="F31" s="4" t="s">
        <v>220</v>
      </c>
      <c r="G31" s="4" t="s">
        <v>163</v>
      </c>
      <c r="H31" s="7" t="s">
        <v>195</v>
      </c>
    </row>
    <row r="32" spans="1:8" x14ac:dyDescent="0.3">
      <c r="A32" s="135"/>
      <c r="B32" s="143"/>
      <c r="C32" s="4" t="s">
        <v>165</v>
      </c>
      <c r="D32" s="5">
        <f t="shared" si="4"/>
        <v>436.8</v>
      </c>
      <c r="E32" s="6">
        <f t="shared" si="5"/>
        <v>462.00000000000006</v>
      </c>
      <c r="F32" s="57" t="s">
        <v>190</v>
      </c>
      <c r="G32" s="57" t="s">
        <v>163</v>
      </c>
      <c r="H32" s="60" t="s">
        <v>107</v>
      </c>
    </row>
    <row r="33" spans="1:8" x14ac:dyDescent="0.3">
      <c r="A33" s="135"/>
      <c r="B33" s="143"/>
      <c r="C33" s="47" t="s">
        <v>165</v>
      </c>
      <c r="D33" s="38">
        <f t="shared" si="4"/>
        <v>436.8</v>
      </c>
      <c r="E33" s="39">
        <f t="shared" si="5"/>
        <v>462.00000000000006</v>
      </c>
      <c r="F33" s="57" t="s">
        <v>191</v>
      </c>
      <c r="G33" s="57" t="s">
        <v>8</v>
      </c>
      <c r="H33" s="60" t="s">
        <v>204</v>
      </c>
    </row>
    <row r="34" spans="1:8" x14ac:dyDescent="0.3">
      <c r="A34" s="135"/>
      <c r="B34" s="144">
        <v>2</v>
      </c>
      <c r="C34" s="66" t="s">
        <v>165</v>
      </c>
      <c r="D34" s="45">
        <f t="shared" si="4"/>
        <v>436.8</v>
      </c>
      <c r="E34" s="46">
        <f t="shared" si="5"/>
        <v>462.00000000000006</v>
      </c>
      <c r="F34" s="21" t="s">
        <v>221</v>
      </c>
      <c r="G34" s="21" t="s">
        <v>163</v>
      </c>
      <c r="H34" s="24" t="s">
        <v>108</v>
      </c>
    </row>
    <row r="35" spans="1:8" x14ac:dyDescent="0.3">
      <c r="A35" s="135"/>
      <c r="B35" s="143"/>
      <c r="C35" s="4" t="s">
        <v>165</v>
      </c>
      <c r="D35" s="5">
        <f t="shared" si="4"/>
        <v>436.8</v>
      </c>
      <c r="E35" s="6">
        <f t="shared" si="5"/>
        <v>462.00000000000006</v>
      </c>
      <c r="F35" s="4" t="s">
        <v>222</v>
      </c>
      <c r="G35" s="4" t="s">
        <v>163</v>
      </c>
      <c r="H35" s="7" t="s">
        <v>205</v>
      </c>
    </row>
    <row r="36" spans="1:8" x14ac:dyDescent="0.3">
      <c r="A36" s="135"/>
      <c r="B36" s="143"/>
      <c r="C36" s="4" t="s">
        <v>165</v>
      </c>
      <c r="D36" s="5">
        <f t="shared" si="4"/>
        <v>436.8</v>
      </c>
      <c r="E36" s="6">
        <f t="shared" si="5"/>
        <v>462.00000000000006</v>
      </c>
      <c r="F36" s="57" t="s">
        <v>223</v>
      </c>
      <c r="G36" s="57" t="s">
        <v>163</v>
      </c>
      <c r="H36" s="60" t="s">
        <v>109</v>
      </c>
    </row>
    <row r="37" spans="1:8" x14ac:dyDescent="0.3">
      <c r="A37" s="135"/>
      <c r="B37" s="145"/>
      <c r="C37" s="17" t="s">
        <v>165</v>
      </c>
      <c r="D37" s="18">
        <f t="shared" si="4"/>
        <v>436.8</v>
      </c>
      <c r="E37" s="19">
        <f t="shared" si="5"/>
        <v>462.00000000000006</v>
      </c>
      <c r="F37" s="17" t="s">
        <v>224</v>
      </c>
      <c r="G37" s="17" t="s">
        <v>8</v>
      </c>
      <c r="H37" s="20" t="s">
        <v>135</v>
      </c>
    </row>
    <row r="38" spans="1:8" x14ac:dyDescent="0.3">
      <c r="A38" s="135"/>
      <c r="B38" s="143">
        <v>3</v>
      </c>
      <c r="C38" s="66" t="s">
        <v>165</v>
      </c>
      <c r="D38" s="45">
        <f t="shared" si="4"/>
        <v>436.8</v>
      </c>
      <c r="E38" s="46">
        <f t="shared" si="5"/>
        <v>462.00000000000006</v>
      </c>
      <c r="F38" s="13" t="s">
        <v>225</v>
      </c>
      <c r="G38" s="13" t="s">
        <v>163</v>
      </c>
      <c r="H38" s="16" t="s">
        <v>206</v>
      </c>
    </row>
    <row r="39" spans="1:8" x14ac:dyDescent="0.3">
      <c r="A39" s="135"/>
      <c r="B39" s="143"/>
      <c r="C39" s="4" t="s">
        <v>165</v>
      </c>
      <c r="D39" s="5">
        <f t="shared" si="4"/>
        <v>436.8</v>
      </c>
      <c r="E39" s="6">
        <f t="shared" si="5"/>
        <v>462.00000000000006</v>
      </c>
      <c r="F39" s="4" t="s">
        <v>226</v>
      </c>
      <c r="G39" s="4" t="s">
        <v>163</v>
      </c>
      <c r="H39" s="7" t="s">
        <v>207</v>
      </c>
    </row>
    <row r="40" spans="1:8" x14ac:dyDescent="0.3">
      <c r="A40" s="147"/>
      <c r="B40" s="143"/>
      <c r="C40" s="4" t="s">
        <v>165</v>
      </c>
      <c r="D40" s="5">
        <f t="shared" si="4"/>
        <v>436.8</v>
      </c>
      <c r="E40" s="6">
        <f t="shared" si="5"/>
        <v>462.00000000000006</v>
      </c>
      <c r="F40" s="57" t="s">
        <v>227</v>
      </c>
      <c r="G40" s="57" t="s">
        <v>163</v>
      </c>
      <c r="H40" s="60" t="s">
        <v>208</v>
      </c>
    </row>
    <row r="41" spans="1:8" ht="15" thickBot="1" x14ac:dyDescent="0.35">
      <c r="A41" s="140"/>
      <c r="B41" s="146"/>
      <c r="C41" s="50" t="s">
        <v>165</v>
      </c>
      <c r="D41" s="36">
        <f t="shared" si="4"/>
        <v>436.8</v>
      </c>
      <c r="E41" s="37">
        <f t="shared" si="5"/>
        <v>462.00000000000006</v>
      </c>
      <c r="F41" s="8" t="s">
        <v>209</v>
      </c>
      <c r="G41" s="11"/>
      <c r="H41" s="12"/>
    </row>
    <row r="42" spans="1:8" ht="15" thickTop="1" x14ac:dyDescent="0.3"/>
  </sheetData>
  <mergeCells count="15">
    <mergeCell ref="A1:C1"/>
    <mergeCell ref="D1:H1"/>
    <mergeCell ref="D5:E5"/>
    <mergeCell ref="A6:A17"/>
    <mergeCell ref="B6:B9"/>
    <mergeCell ref="B10:B13"/>
    <mergeCell ref="B14:B17"/>
    <mergeCell ref="A18:A29"/>
    <mergeCell ref="B18:B21"/>
    <mergeCell ref="B22:B25"/>
    <mergeCell ref="B26:B29"/>
    <mergeCell ref="A30:A41"/>
    <mergeCell ref="B30:B33"/>
    <mergeCell ref="B34:B37"/>
    <mergeCell ref="B38:B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C343-9106-49E5-9BA2-EF9095DDE8DA}">
  <dimension ref="A1:G41"/>
  <sheetViews>
    <sheetView tabSelected="1" workbookViewId="0">
      <selection sqref="A1:XFD1048576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257</v>
      </c>
      <c r="B1" s="130"/>
      <c r="C1" s="131" t="s">
        <v>258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310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44" t="s">
        <v>1</v>
      </c>
      <c r="C5" s="133" t="s">
        <v>2</v>
      </c>
      <c r="D5" s="133"/>
      <c r="E5" s="44" t="s">
        <v>4</v>
      </c>
      <c r="F5" s="44" t="s">
        <v>3</v>
      </c>
      <c r="G5" s="33" t="s">
        <v>4</v>
      </c>
    </row>
    <row r="6" spans="1:7" x14ac:dyDescent="0.3">
      <c r="A6" s="134">
        <v>1</v>
      </c>
      <c r="B6" s="13" t="s">
        <v>163</v>
      </c>
      <c r="C6" s="14">
        <f>0.88*$B$3</f>
        <v>272.8</v>
      </c>
      <c r="D6" s="15">
        <f>0.92*$B$3</f>
        <v>285.2</v>
      </c>
      <c r="E6" s="13" t="s">
        <v>164</v>
      </c>
      <c r="F6" s="13" t="s">
        <v>165</v>
      </c>
      <c r="G6" s="16" t="s">
        <v>7</v>
      </c>
    </row>
    <row r="7" spans="1:7" x14ac:dyDescent="0.3">
      <c r="A7" s="135"/>
      <c r="B7" s="13" t="s">
        <v>163</v>
      </c>
      <c r="C7" s="14">
        <f t="shared" ref="C7:C13" si="0">0.88*$B$3</f>
        <v>272.8</v>
      </c>
      <c r="D7" s="15">
        <f t="shared" ref="D7:D13" si="1">0.92*$B$3</f>
        <v>285.2</v>
      </c>
      <c r="E7" s="4" t="s">
        <v>6</v>
      </c>
      <c r="F7" s="13" t="s">
        <v>165</v>
      </c>
      <c r="G7" s="7" t="s">
        <v>75</v>
      </c>
    </row>
    <row r="8" spans="1:7" x14ac:dyDescent="0.3">
      <c r="A8" s="135"/>
      <c r="B8" s="13" t="s">
        <v>163</v>
      </c>
      <c r="C8" s="14">
        <f t="shared" si="0"/>
        <v>272.8</v>
      </c>
      <c r="D8" s="15">
        <f t="shared" si="1"/>
        <v>285.2</v>
      </c>
      <c r="E8" s="4" t="s">
        <v>8</v>
      </c>
      <c r="F8" s="13" t="s">
        <v>165</v>
      </c>
      <c r="G8" s="7" t="s">
        <v>15</v>
      </c>
    </row>
    <row r="9" spans="1:7" x14ac:dyDescent="0.3">
      <c r="A9" s="135"/>
      <c r="B9" s="13" t="s">
        <v>163</v>
      </c>
      <c r="C9" s="14">
        <f t="shared" si="0"/>
        <v>272.8</v>
      </c>
      <c r="D9" s="15">
        <f t="shared" si="1"/>
        <v>285.2</v>
      </c>
      <c r="E9" s="4" t="s">
        <v>199</v>
      </c>
      <c r="F9" s="13" t="s">
        <v>165</v>
      </c>
      <c r="G9" s="7" t="s">
        <v>76</v>
      </c>
    </row>
    <row r="10" spans="1:7" x14ac:dyDescent="0.3">
      <c r="A10" s="135"/>
      <c r="B10" s="13" t="s">
        <v>163</v>
      </c>
      <c r="C10" s="14">
        <f t="shared" si="0"/>
        <v>272.8</v>
      </c>
      <c r="D10" s="15">
        <f t="shared" si="1"/>
        <v>285.2</v>
      </c>
      <c r="E10" s="4" t="s">
        <v>239</v>
      </c>
      <c r="F10" s="13" t="s">
        <v>165</v>
      </c>
      <c r="G10" s="7" t="s">
        <v>166</v>
      </c>
    </row>
    <row r="11" spans="1:7" x14ac:dyDescent="0.3">
      <c r="A11" s="135"/>
      <c r="B11" s="13" t="s">
        <v>163</v>
      </c>
      <c r="C11" s="14">
        <f t="shared" si="0"/>
        <v>272.8</v>
      </c>
      <c r="D11" s="15">
        <f t="shared" si="1"/>
        <v>285.2</v>
      </c>
      <c r="E11" s="4" t="s">
        <v>168</v>
      </c>
      <c r="F11" s="13" t="s">
        <v>165</v>
      </c>
      <c r="G11" s="7" t="s">
        <v>94</v>
      </c>
    </row>
    <row r="12" spans="1:7" x14ac:dyDescent="0.3">
      <c r="A12" s="135"/>
      <c r="B12" s="13" t="s">
        <v>163</v>
      </c>
      <c r="C12" s="14">
        <f t="shared" si="0"/>
        <v>272.8</v>
      </c>
      <c r="D12" s="15">
        <f t="shared" si="1"/>
        <v>285.2</v>
      </c>
      <c r="E12" s="4" t="s">
        <v>169</v>
      </c>
      <c r="F12" s="13" t="s">
        <v>165</v>
      </c>
      <c r="G12" s="7" t="s">
        <v>77</v>
      </c>
    </row>
    <row r="13" spans="1:7" x14ac:dyDescent="0.3">
      <c r="A13" s="137"/>
      <c r="B13" s="13" t="s">
        <v>163</v>
      </c>
      <c r="C13" s="14">
        <f t="shared" si="0"/>
        <v>272.8</v>
      </c>
      <c r="D13" s="15">
        <f t="shared" si="1"/>
        <v>285.2</v>
      </c>
      <c r="E13" s="17" t="s">
        <v>170</v>
      </c>
      <c r="F13" s="17" t="s">
        <v>233</v>
      </c>
      <c r="G13" s="20" t="s">
        <v>79</v>
      </c>
    </row>
    <row r="14" spans="1:7" x14ac:dyDescent="0.3">
      <c r="A14" s="136">
        <v>2</v>
      </c>
      <c r="B14" s="69" t="s">
        <v>193</v>
      </c>
      <c r="C14" s="34">
        <f>0.92*$B$3</f>
        <v>285.2</v>
      </c>
      <c r="D14" s="35">
        <f>0.95*$B$3</f>
        <v>294.5</v>
      </c>
      <c r="E14" s="69" t="s">
        <v>240</v>
      </c>
      <c r="F14" s="69" t="s">
        <v>229</v>
      </c>
      <c r="G14" s="70" t="s">
        <v>104</v>
      </c>
    </row>
    <row r="15" spans="1:7" x14ac:dyDescent="0.3">
      <c r="A15" s="135"/>
      <c r="B15" s="4" t="s">
        <v>193</v>
      </c>
      <c r="C15" s="5">
        <f t="shared" ref="C15:C20" si="2">0.92*$B$3</f>
        <v>285.2</v>
      </c>
      <c r="D15" s="6">
        <f t="shared" ref="D15:D20" si="3">0.95*$B$3</f>
        <v>294.5</v>
      </c>
      <c r="E15" s="4" t="s">
        <v>241</v>
      </c>
      <c r="F15" s="4" t="s">
        <v>229</v>
      </c>
      <c r="G15" s="7" t="s">
        <v>78</v>
      </c>
    </row>
    <row r="16" spans="1:7" x14ac:dyDescent="0.3">
      <c r="A16" s="135"/>
      <c r="B16" s="4" t="s">
        <v>193</v>
      </c>
      <c r="C16" s="5">
        <f t="shared" si="2"/>
        <v>285.2</v>
      </c>
      <c r="D16" s="6">
        <f t="shared" si="3"/>
        <v>294.5</v>
      </c>
      <c r="E16" s="4" t="s">
        <v>242</v>
      </c>
      <c r="F16" s="4" t="s">
        <v>229</v>
      </c>
      <c r="G16" s="7" t="s">
        <v>80</v>
      </c>
    </row>
    <row r="17" spans="1:7" x14ac:dyDescent="0.3">
      <c r="A17" s="135"/>
      <c r="B17" s="4" t="s">
        <v>193</v>
      </c>
      <c r="C17" s="5">
        <f t="shared" si="2"/>
        <v>285.2</v>
      </c>
      <c r="D17" s="6">
        <f t="shared" si="3"/>
        <v>294.5</v>
      </c>
      <c r="E17" s="4" t="s">
        <v>243</v>
      </c>
      <c r="F17" s="4" t="s">
        <v>229</v>
      </c>
      <c r="G17" s="7" t="s">
        <v>201</v>
      </c>
    </row>
    <row r="18" spans="1:7" x14ac:dyDescent="0.3">
      <c r="A18" s="135"/>
      <c r="B18" s="4" t="s">
        <v>193</v>
      </c>
      <c r="C18" s="5">
        <f t="shared" si="2"/>
        <v>285.2</v>
      </c>
      <c r="D18" s="6">
        <f t="shared" si="3"/>
        <v>294.5</v>
      </c>
      <c r="E18" s="4" t="s">
        <v>244</v>
      </c>
      <c r="F18" s="4" t="s">
        <v>229</v>
      </c>
      <c r="G18" s="7" t="s">
        <v>95</v>
      </c>
    </row>
    <row r="19" spans="1:7" x14ac:dyDescent="0.3">
      <c r="A19" s="135"/>
      <c r="B19" s="4" t="s">
        <v>193</v>
      </c>
      <c r="C19" s="5">
        <f t="shared" si="2"/>
        <v>285.2</v>
      </c>
      <c r="D19" s="6">
        <f t="shared" si="3"/>
        <v>294.5</v>
      </c>
      <c r="E19" s="4" t="s">
        <v>245</v>
      </c>
      <c r="F19" s="4" t="s">
        <v>229</v>
      </c>
      <c r="G19" s="7" t="s">
        <v>81</v>
      </c>
    </row>
    <row r="20" spans="1:7" x14ac:dyDescent="0.3">
      <c r="A20" s="137"/>
      <c r="B20" s="13" t="s">
        <v>193</v>
      </c>
      <c r="C20" s="14">
        <f t="shared" si="2"/>
        <v>285.2</v>
      </c>
      <c r="D20" s="15">
        <f t="shared" si="3"/>
        <v>294.5</v>
      </c>
      <c r="E20" s="47" t="s">
        <v>246</v>
      </c>
      <c r="F20" s="47" t="s">
        <v>234</v>
      </c>
      <c r="G20" s="71" t="s">
        <v>83</v>
      </c>
    </row>
    <row r="21" spans="1:7" x14ac:dyDescent="0.3">
      <c r="A21" s="136">
        <v>3</v>
      </c>
      <c r="B21" s="69" t="s">
        <v>173</v>
      </c>
      <c r="C21" s="34">
        <f>0.96*$B$3</f>
        <v>297.59999999999997</v>
      </c>
      <c r="D21" s="35">
        <f>$B$3</f>
        <v>310</v>
      </c>
      <c r="E21" s="69" t="s">
        <v>143</v>
      </c>
      <c r="F21" s="69" t="s">
        <v>173</v>
      </c>
      <c r="G21" s="70" t="s">
        <v>202</v>
      </c>
    </row>
    <row r="22" spans="1:7" x14ac:dyDescent="0.3">
      <c r="A22" s="135"/>
      <c r="B22" s="4" t="s">
        <v>173</v>
      </c>
      <c r="C22" s="5">
        <f t="shared" ref="C22:C26" si="4">0.96*$B$3</f>
        <v>297.59999999999997</v>
      </c>
      <c r="D22" s="6">
        <f t="shared" ref="D22:D26" si="5">$B$3</f>
        <v>310</v>
      </c>
      <c r="E22" s="4" t="s">
        <v>122</v>
      </c>
      <c r="F22" s="4" t="s">
        <v>173</v>
      </c>
      <c r="G22" s="7" t="s">
        <v>84</v>
      </c>
    </row>
    <row r="23" spans="1:7" x14ac:dyDescent="0.3">
      <c r="A23" s="135"/>
      <c r="B23" s="4" t="s">
        <v>173</v>
      </c>
      <c r="C23" s="5">
        <f t="shared" si="4"/>
        <v>297.59999999999997</v>
      </c>
      <c r="D23" s="6">
        <f t="shared" si="5"/>
        <v>310</v>
      </c>
      <c r="E23" s="4" t="s">
        <v>177</v>
      </c>
      <c r="F23" s="4" t="s">
        <v>173</v>
      </c>
      <c r="G23" s="7" t="s">
        <v>182</v>
      </c>
    </row>
    <row r="24" spans="1:7" x14ac:dyDescent="0.3">
      <c r="A24" s="135"/>
      <c r="B24" s="4" t="s">
        <v>173</v>
      </c>
      <c r="C24" s="5">
        <f t="shared" si="4"/>
        <v>297.59999999999997</v>
      </c>
      <c r="D24" s="6">
        <f t="shared" si="5"/>
        <v>310</v>
      </c>
      <c r="E24" s="4" t="s">
        <v>178</v>
      </c>
      <c r="F24" s="4" t="s">
        <v>173</v>
      </c>
      <c r="G24" s="7" t="s">
        <v>85</v>
      </c>
    </row>
    <row r="25" spans="1:7" x14ac:dyDescent="0.3">
      <c r="A25" s="135"/>
      <c r="B25" s="4" t="s">
        <v>173</v>
      </c>
      <c r="C25" s="5">
        <f t="shared" si="4"/>
        <v>297.59999999999997</v>
      </c>
      <c r="D25" s="6">
        <f t="shared" si="5"/>
        <v>310</v>
      </c>
      <c r="E25" s="4" t="s">
        <v>179</v>
      </c>
      <c r="F25" s="4" t="s">
        <v>173</v>
      </c>
      <c r="G25" s="7" t="s">
        <v>235</v>
      </c>
    </row>
    <row r="26" spans="1:7" x14ac:dyDescent="0.3">
      <c r="A26" s="137"/>
      <c r="B26" s="13" t="s">
        <v>173</v>
      </c>
      <c r="C26" s="14">
        <f t="shared" si="4"/>
        <v>297.59999999999997</v>
      </c>
      <c r="D26" s="15">
        <f t="shared" si="5"/>
        <v>310</v>
      </c>
      <c r="E26" s="47" t="s">
        <v>215</v>
      </c>
      <c r="F26" s="13" t="s">
        <v>115</v>
      </c>
      <c r="G26" s="71" t="s">
        <v>97</v>
      </c>
    </row>
    <row r="27" spans="1:7" x14ac:dyDescent="0.3">
      <c r="A27" s="136">
        <v>4</v>
      </c>
      <c r="B27" s="69" t="s">
        <v>229</v>
      </c>
      <c r="C27" s="34">
        <f>$B$3</f>
        <v>310</v>
      </c>
      <c r="D27" s="35">
        <f>1.04*$B$3</f>
        <v>322.40000000000003</v>
      </c>
      <c r="E27" s="69" t="s">
        <v>247</v>
      </c>
      <c r="F27" s="69" t="s">
        <v>193</v>
      </c>
      <c r="G27" s="70" t="s">
        <v>87</v>
      </c>
    </row>
    <row r="28" spans="1:7" x14ac:dyDescent="0.3">
      <c r="A28" s="135"/>
      <c r="B28" s="4" t="s">
        <v>229</v>
      </c>
      <c r="C28" s="5">
        <f t="shared" ref="C28:C31" si="6">$B$3</f>
        <v>310</v>
      </c>
      <c r="D28" s="6">
        <f t="shared" ref="D28:D31" si="7">1.04*$B$3</f>
        <v>322.40000000000003</v>
      </c>
      <c r="E28" s="4" t="s">
        <v>248</v>
      </c>
      <c r="F28" s="4" t="s">
        <v>193</v>
      </c>
      <c r="G28" s="7" t="s">
        <v>88</v>
      </c>
    </row>
    <row r="29" spans="1:7" x14ac:dyDescent="0.3">
      <c r="A29" s="135"/>
      <c r="B29" s="4" t="s">
        <v>229</v>
      </c>
      <c r="C29" s="5">
        <f t="shared" si="6"/>
        <v>310</v>
      </c>
      <c r="D29" s="6">
        <f t="shared" si="7"/>
        <v>322.40000000000003</v>
      </c>
      <c r="E29" s="4" t="s">
        <v>249</v>
      </c>
      <c r="F29" s="4" t="s">
        <v>193</v>
      </c>
      <c r="G29" s="7" t="s">
        <v>89</v>
      </c>
    </row>
    <row r="30" spans="1:7" x14ac:dyDescent="0.3">
      <c r="A30" s="135"/>
      <c r="B30" s="4" t="s">
        <v>229</v>
      </c>
      <c r="C30" s="5">
        <f t="shared" si="6"/>
        <v>310</v>
      </c>
      <c r="D30" s="6">
        <f t="shared" si="7"/>
        <v>322.40000000000003</v>
      </c>
      <c r="E30" s="4" t="s">
        <v>250</v>
      </c>
      <c r="F30" s="4" t="s">
        <v>193</v>
      </c>
      <c r="G30" s="7" t="s">
        <v>90</v>
      </c>
    </row>
    <row r="31" spans="1:7" x14ac:dyDescent="0.3">
      <c r="A31" s="137"/>
      <c r="B31" s="17" t="s">
        <v>229</v>
      </c>
      <c r="C31" s="18">
        <f t="shared" si="6"/>
        <v>310</v>
      </c>
      <c r="D31" s="19">
        <f t="shared" si="7"/>
        <v>322.40000000000003</v>
      </c>
      <c r="E31" s="47" t="s">
        <v>251</v>
      </c>
      <c r="F31" s="47" t="s">
        <v>236</v>
      </c>
      <c r="G31" s="71" t="s">
        <v>92</v>
      </c>
    </row>
    <row r="32" spans="1:7" x14ac:dyDescent="0.3">
      <c r="A32" s="134">
        <v>5</v>
      </c>
      <c r="B32" s="13" t="s">
        <v>165</v>
      </c>
      <c r="C32" s="14">
        <f>1.05*$B$3</f>
        <v>325.5</v>
      </c>
      <c r="D32" s="15">
        <f>1.1*$B$3</f>
        <v>341</v>
      </c>
      <c r="E32" s="13" t="s">
        <v>252</v>
      </c>
      <c r="F32" s="13" t="s">
        <v>163</v>
      </c>
      <c r="G32" s="16" t="s">
        <v>99</v>
      </c>
    </row>
    <row r="33" spans="1:7" x14ac:dyDescent="0.3">
      <c r="A33" s="135"/>
      <c r="B33" s="4" t="s">
        <v>165</v>
      </c>
      <c r="C33" s="14">
        <f t="shared" ref="C33:C35" si="8">1.05*$B$3</f>
        <v>325.5</v>
      </c>
      <c r="D33" s="15">
        <f t="shared" ref="D33:D35" si="9">1.1*$B$3</f>
        <v>341</v>
      </c>
      <c r="E33" s="4" t="s">
        <v>253</v>
      </c>
      <c r="F33" s="13" t="s">
        <v>163</v>
      </c>
      <c r="G33" s="7" t="s">
        <v>100</v>
      </c>
    </row>
    <row r="34" spans="1:7" x14ac:dyDescent="0.3">
      <c r="A34" s="135"/>
      <c r="B34" s="4" t="s">
        <v>165</v>
      </c>
      <c r="C34" s="14">
        <f t="shared" si="8"/>
        <v>325.5</v>
      </c>
      <c r="D34" s="15">
        <f t="shared" si="9"/>
        <v>341</v>
      </c>
      <c r="E34" s="4" t="s">
        <v>187</v>
      </c>
      <c r="F34" s="13" t="s">
        <v>163</v>
      </c>
      <c r="G34" s="7" t="s">
        <v>194</v>
      </c>
    </row>
    <row r="35" spans="1:7" x14ac:dyDescent="0.3">
      <c r="A35" s="137"/>
      <c r="B35" s="17" t="s">
        <v>165</v>
      </c>
      <c r="C35" s="14">
        <f t="shared" si="8"/>
        <v>325.5</v>
      </c>
      <c r="D35" s="15">
        <f t="shared" si="9"/>
        <v>341</v>
      </c>
      <c r="E35" s="17" t="s">
        <v>188</v>
      </c>
      <c r="F35" s="13" t="s">
        <v>8</v>
      </c>
      <c r="G35" s="7" t="s">
        <v>105</v>
      </c>
    </row>
    <row r="36" spans="1:7" x14ac:dyDescent="0.3">
      <c r="A36" s="127">
        <v>6</v>
      </c>
      <c r="B36" s="69" t="s">
        <v>230</v>
      </c>
      <c r="C36" s="34">
        <f>1.12*$B$3</f>
        <v>347.20000000000005</v>
      </c>
      <c r="D36" s="35">
        <f>1.2*$B$3</f>
        <v>372</v>
      </c>
      <c r="E36" s="69" t="s">
        <v>130</v>
      </c>
      <c r="F36" s="69" t="s">
        <v>113</v>
      </c>
      <c r="G36" s="70" t="s">
        <v>195</v>
      </c>
    </row>
    <row r="37" spans="1:7" x14ac:dyDescent="0.3">
      <c r="A37" s="128"/>
      <c r="B37" s="4" t="s">
        <v>230</v>
      </c>
      <c r="C37" s="5">
        <f t="shared" ref="C37:C38" si="10">1.12*$B$3</f>
        <v>347.20000000000005</v>
      </c>
      <c r="D37" s="6">
        <f t="shared" ref="D37:D38" si="11">1.2*$B$3</f>
        <v>372</v>
      </c>
      <c r="E37" s="4" t="s">
        <v>254</v>
      </c>
      <c r="F37" s="4" t="s">
        <v>113</v>
      </c>
      <c r="G37" s="7" t="s">
        <v>107</v>
      </c>
    </row>
    <row r="38" spans="1:7" x14ac:dyDescent="0.3">
      <c r="A38" s="139"/>
      <c r="B38" s="47" t="s">
        <v>230</v>
      </c>
      <c r="C38" s="18">
        <f t="shared" si="10"/>
        <v>347.20000000000005</v>
      </c>
      <c r="D38" s="19">
        <f t="shared" si="11"/>
        <v>372</v>
      </c>
      <c r="E38" s="47" t="s">
        <v>255</v>
      </c>
      <c r="F38" s="47" t="s">
        <v>237</v>
      </c>
      <c r="G38" s="71" t="s">
        <v>204</v>
      </c>
    </row>
    <row r="39" spans="1:7" x14ac:dyDescent="0.3">
      <c r="A39" s="127">
        <v>7</v>
      </c>
      <c r="B39" s="13" t="s">
        <v>231</v>
      </c>
      <c r="C39" s="14">
        <f>1.4*B3</f>
        <v>434</v>
      </c>
      <c r="D39" s="15">
        <f>1.55*B3</f>
        <v>480.5</v>
      </c>
      <c r="E39" s="13" t="s">
        <v>256</v>
      </c>
      <c r="F39" s="13" t="s">
        <v>238</v>
      </c>
      <c r="G39" s="16" t="s">
        <v>108</v>
      </c>
    </row>
    <row r="40" spans="1:7" ht="15" thickBot="1" x14ac:dyDescent="0.35">
      <c r="A40" s="129"/>
      <c r="B40" s="8" t="s">
        <v>231</v>
      </c>
      <c r="C40" s="9">
        <f>1.4*B3</f>
        <v>434</v>
      </c>
      <c r="D40" s="10">
        <f>1.55*B3</f>
        <v>480.5</v>
      </c>
      <c r="E40" s="8" t="s">
        <v>232</v>
      </c>
      <c r="F40" s="11"/>
      <c r="G40" s="12"/>
    </row>
    <row r="41" spans="1:7" ht="15" thickTop="1" x14ac:dyDescent="0.3"/>
  </sheetData>
  <mergeCells count="10">
    <mergeCell ref="C1:G1"/>
    <mergeCell ref="C5:D5"/>
    <mergeCell ref="A6:A13"/>
    <mergeCell ref="A14:A20"/>
    <mergeCell ref="A21:A26"/>
    <mergeCell ref="A27:A31"/>
    <mergeCell ref="A32:A35"/>
    <mergeCell ref="A36:A38"/>
    <mergeCell ref="A39:A40"/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2D8E-C268-47AB-8FC3-A1BCCE5A69E4}">
  <dimension ref="A1:G28"/>
  <sheetViews>
    <sheetView workbookViewId="0">
      <selection activeCell="J1" sqref="J1:J1048576"/>
    </sheetView>
  </sheetViews>
  <sheetFormatPr baseColWidth="10" defaultColWidth="8.88671875" defaultRowHeight="14.4" x14ac:dyDescent="0.3"/>
  <cols>
    <col min="1" max="7" width="12.77734375" style="2" customWidth="1"/>
    <col min="8" max="16384" width="8.88671875" style="2"/>
  </cols>
  <sheetData>
    <row r="1" spans="1:7" ht="40.049999999999997" customHeight="1" x14ac:dyDescent="0.3">
      <c r="A1" s="130" t="s">
        <v>282</v>
      </c>
      <c r="B1" s="130"/>
      <c r="C1" s="131" t="s">
        <v>283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25" t="s">
        <v>66</v>
      </c>
      <c r="B3" s="26">
        <v>300</v>
      </c>
      <c r="C3" s="26"/>
      <c r="D3" s="26"/>
      <c r="E3" s="27" t="s">
        <v>67</v>
      </c>
      <c r="F3" s="26">
        <v>230</v>
      </c>
      <c r="G3" s="28"/>
    </row>
    <row r="4" spans="1:7" ht="6" customHeight="1" thickTop="1" thickBot="1" x14ac:dyDescent="0.35"/>
    <row r="5" spans="1:7" s="3" customFormat="1" ht="19.95" customHeight="1" thickTop="1" thickBot="1" x14ac:dyDescent="0.35">
      <c r="A5" s="30" t="s">
        <v>0</v>
      </c>
      <c r="B5" s="44" t="s">
        <v>1</v>
      </c>
      <c r="C5" s="133" t="s">
        <v>2</v>
      </c>
      <c r="D5" s="133"/>
      <c r="E5" s="44" t="s">
        <v>4</v>
      </c>
      <c r="F5" s="44" t="s">
        <v>3</v>
      </c>
      <c r="G5" s="33" t="s">
        <v>4</v>
      </c>
    </row>
    <row r="6" spans="1:7" x14ac:dyDescent="0.3">
      <c r="A6" s="134">
        <v>1</v>
      </c>
      <c r="B6" s="13" t="s">
        <v>259</v>
      </c>
      <c r="C6" s="14"/>
      <c r="D6" s="15"/>
      <c r="E6" s="13" t="s">
        <v>261</v>
      </c>
      <c r="F6" s="13" t="s">
        <v>260</v>
      </c>
      <c r="G6" s="16" t="s">
        <v>7</v>
      </c>
    </row>
    <row r="7" spans="1:7" x14ac:dyDescent="0.3">
      <c r="A7" s="135"/>
      <c r="B7" s="13" t="s">
        <v>238</v>
      </c>
      <c r="C7" s="14"/>
      <c r="D7" s="15"/>
      <c r="E7" s="4" t="s">
        <v>262</v>
      </c>
      <c r="F7" s="13" t="s">
        <v>231</v>
      </c>
      <c r="G7" s="7" t="s">
        <v>75</v>
      </c>
    </row>
    <row r="8" spans="1:7" x14ac:dyDescent="0.3">
      <c r="A8" s="135"/>
      <c r="B8" s="13" t="s">
        <v>113</v>
      </c>
      <c r="C8" s="14"/>
      <c r="D8" s="15"/>
      <c r="E8" s="4" t="s">
        <v>237</v>
      </c>
      <c r="F8" s="13" t="s">
        <v>230</v>
      </c>
      <c r="G8" s="7" t="s">
        <v>15</v>
      </c>
    </row>
    <row r="9" spans="1:7" x14ac:dyDescent="0.3">
      <c r="A9" s="135"/>
      <c r="B9" s="13" t="s">
        <v>163</v>
      </c>
      <c r="C9" s="14"/>
      <c r="D9" s="15"/>
      <c r="E9" s="4" t="s">
        <v>199</v>
      </c>
      <c r="F9" s="13" t="s">
        <v>165</v>
      </c>
      <c r="G9" s="7" t="s">
        <v>76</v>
      </c>
    </row>
    <row r="10" spans="1:7" x14ac:dyDescent="0.3">
      <c r="A10" s="135"/>
      <c r="B10" s="13" t="s">
        <v>193</v>
      </c>
      <c r="C10" s="14"/>
      <c r="D10" s="15"/>
      <c r="E10" s="4" t="s">
        <v>263</v>
      </c>
      <c r="F10" s="13" t="s">
        <v>229</v>
      </c>
      <c r="G10" s="7" t="s">
        <v>166</v>
      </c>
    </row>
    <row r="11" spans="1:7" x14ac:dyDescent="0.3">
      <c r="A11" s="135"/>
      <c r="B11" s="13" t="s">
        <v>173</v>
      </c>
      <c r="C11" s="14"/>
      <c r="D11" s="15"/>
      <c r="E11" s="4" t="s">
        <v>264</v>
      </c>
      <c r="F11" s="13" t="s">
        <v>173</v>
      </c>
      <c r="G11" s="7" t="s">
        <v>94</v>
      </c>
    </row>
    <row r="12" spans="1:7" x14ac:dyDescent="0.3">
      <c r="A12" s="135"/>
      <c r="B12" s="13" t="s">
        <v>229</v>
      </c>
      <c r="C12" s="14"/>
      <c r="D12" s="15"/>
      <c r="E12" s="4" t="s">
        <v>265</v>
      </c>
      <c r="F12" s="66" t="s">
        <v>260</v>
      </c>
      <c r="G12" s="7" t="s">
        <v>266</v>
      </c>
    </row>
    <row r="13" spans="1:7" x14ac:dyDescent="0.3">
      <c r="A13" s="147"/>
      <c r="B13" s="13" t="s">
        <v>165</v>
      </c>
      <c r="C13" s="14"/>
      <c r="D13" s="15"/>
      <c r="E13" s="57" t="s">
        <v>267</v>
      </c>
      <c r="F13" s="4" t="s">
        <v>231</v>
      </c>
      <c r="G13" s="60" t="s">
        <v>77</v>
      </c>
    </row>
    <row r="14" spans="1:7" x14ac:dyDescent="0.3">
      <c r="A14" s="147"/>
      <c r="B14" s="13" t="s">
        <v>230</v>
      </c>
      <c r="C14" s="14"/>
      <c r="D14" s="15"/>
      <c r="E14" s="57" t="s">
        <v>268</v>
      </c>
      <c r="F14" s="4" t="s">
        <v>230</v>
      </c>
      <c r="G14" s="60" t="s">
        <v>269</v>
      </c>
    </row>
    <row r="15" spans="1:7" x14ac:dyDescent="0.3">
      <c r="A15" s="147"/>
      <c r="B15" s="13" t="s">
        <v>231</v>
      </c>
      <c r="C15" s="14"/>
      <c r="D15" s="15"/>
      <c r="E15" s="57" t="s">
        <v>170</v>
      </c>
      <c r="F15" s="66" t="s">
        <v>165</v>
      </c>
      <c r="G15" s="60" t="s">
        <v>200</v>
      </c>
    </row>
    <row r="16" spans="1:7" x14ac:dyDescent="0.3">
      <c r="A16" s="137"/>
      <c r="B16" s="13" t="s">
        <v>260</v>
      </c>
      <c r="C16" s="14"/>
      <c r="D16" s="15"/>
      <c r="E16" s="17" t="s">
        <v>271</v>
      </c>
      <c r="F16" s="17" t="s">
        <v>229</v>
      </c>
      <c r="G16" s="20" t="s">
        <v>270</v>
      </c>
    </row>
    <row r="17" spans="1:7" x14ac:dyDescent="0.3">
      <c r="A17" s="136">
        <v>2</v>
      </c>
      <c r="B17" s="69" t="s">
        <v>238</v>
      </c>
      <c r="C17" s="34"/>
      <c r="D17" s="35"/>
      <c r="E17" s="69" t="s">
        <v>272</v>
      </c>
      <c r="F17" s="69" t="s">
        <v>231</v>
      </c>
      <c r="G17" s="70" t="s">
        <v>140</v>
      </c>
    </row>
    <row r="18" spans="1:7" x14ac:dyDescent="0.3">
      <c r="A18" s="135"/>
      <c r="B18" s="4" t="s">
        <v>163</v>
      </c>
      <c r="C18" s="5"/>
      <c r="D18" s="6"/>
      <c r="E18" s="4" t="s">
        <v>241</v>
      </c>
      <c r="F18" s="4" t="s">
        <v>165</v>
      </c>
      <c r="G18" s="7" t="s">
        <v>119</v>
      </c>
    </row>
    <row r="19" spans="1:7" x14ac:dyDescent="0.3">
      <c r="A19" s="135"/>
      <c r="B19" s="4" t="s">
        <v>173</v>
      </c>
      <c r="C19" s="5"/>
      <c r="D19" s="6"/>
      <c r="E19" s="4" t="s">
        <v>78</v>
      </c>
      <c r="F19" s="4" t="s">
        <v>173</v>
      </c>
      <c r="G19" s="7" t="s">
        <v>273</v>
      </c>
    </row>
    <row r="20" spans="1:7" x14ac:dyDescent="0.3">
      <c r="A20" s="135"/>
      <c r="B20" s="4" t="s">
        <v>165</v>
      </c>
      <c r="C20" s="5"/>
      <c r="D20" s="6"/>
      <c r="E20" s="4" t="s">
        <v>275</v>
      </c>
      <c r="F20" s="4" t="s">
        <v>231</v>
      </c>
      <c r="G20" s="7" t="s">
        <v>80</v>
      </c>
    </row>
    <row r="21" spans="1:7" x14ac:dyDescent="0.3">
      <c r="A21" s="135"/>
      <c r="B21" s="4" t="s">
        <v>231</v>
      </c>
      <c r="C21" s="5"/>
      <c r="D21" s="6"/>
      <c r="E21" s="4" t="s">
        <v>276</v>
      </c>
      <c r="F21" s="4" t="s">
        <v>165</v>
      </c>
      <c r="G21" s="7" t="s">
        <v>274</v>
      </c>
    </row>
    <row r="22" spans="1:7" x14ac:dyDescent="0.3">
      <c r="A22" s="136">
        <v>3</v>
      </c>
      <c r="B22" s="69" t="s">
        <v>113</v>
      </c>
      <c r="C22" s="34"/>
      <c r="D22" s="35"/>
      <c r="E22" s="69" t="s">
        <v>277</v>
      </c>
      <c r="F22" s="69" t="s">
        <v>230</v>
      </c>
      <c r="G22" s="70" t="s">
        <v>278</v>
      </c>
    </row>
    <row r="23" spans="1:7" x14ac:dyDescent="0.3">
      <c r="A23" s="135"/>
      <c r="B23" s="4" t="s">
        <v>173</v>
      </c>
      <c r="C23" s="5"/>
      <c r="D23" s="6"/>
      <c r="E23" s="4" t="s">
        <v>95</v>
      </c>
      <c r="F23" s="4" t="s">
        <v>173</v>
      </c>
      <c r="G23" s="7" t="s">
        <v>279</v>
      </c>
    </row>
    <row r="24" spans="1:7" x14ac:dyDescent="0.3">
      <c r="A24" s="135"/>
      <c r="B24" s="4" t="s">
        <v>230</v>
      </c>
      <c r="C24" s="5"/>
      <c r="D24" s="6"/>
      <c r="E24" s="4" t="s">
        <v>280</v>
      </c>
      <c r="F24" s="4" t="s">
        <v>230</v>
      </c>
      <c r="G24" s="7" t="s">
        <v>81</v>
      </c>
    </row>
    <row r="25" spans="1:7" x14ac:dyDescent="0.3">
      <c r="A25" s="136">
        <v>4</v>
      </c>
      <c r="B25" s="69" t="s">
        <v>163</v>
      </c>
      <c r="C25" s="34"/>
      <c r="D25" s="35"/>
      <c r="E25" s="69" t="s">
        <v>213</v>
      </c>
      <c r="F25" s="69" t="s">
        <v>165</v>
      </c>
      <c r="G25" s="70" t="s">
        <v>96</v>
      </c>
    </row>
    <row r="26" spans="1:7" x14ac:dyDescent="0.3">
      <c r="A26" s="137"/>
      <c r="B26" s="17" t="s">
        <v>165</v>
      </c>
      <c r="C26" s="18"/>
      <c r="D26" s="19"/>
      <c r="E26" s="17" t="s">
        <v>281</v>
      </c>
      <c r="F26" s="17" t="s">
        <v>231</v>
      </c>
      <c r="G26" s="20" t="s">
        <v>175</v>
      </c>
    </row>
    <row r="27" spans="1:7" ht="15" thickBot="1" x14ac:dyDescent="0.35">
      <c r="A27" s="43">
        <v>5</v>
      </c>
      <c r="B27" s="50" t="s">
        <v>173</v>
      </c>
      <c r="C27" s="36"/>
      <c r="D27" s="37"/>
      <c r="E27" s="50" t="s">
        <v>82</v>
      </c>
      <c r="F27" s="48"/>
      <c r="G27" s="51"/>
    </row>
    <row r="28" spans="1:7" ht="15" thickTop="1" x14ac:dyDescent="0.3"/>
  </sheetData>
  <mergeCells count="7">
    <mergeCell ref="A25:A26"/>
    <mergeCell ref="A1:B1"/>
    <mergeCell ref="C1:G1"/>
    <mergeCell ref="C5:D5"/>
    <mergeCell ref="A6:A16"/>
    <mergeCell ref="A17:A21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SF1</vt:lpstr>
      <vt:lpstr>SF2</vt:lpstr>
      <vt:lpstr>SF3</vt:lpstr>
      <vt:lpstr>SF4</vt:lpstr>
      <vt:lpstr>SF5</vt:lpstr>
      <vt:lpstr>SF6</vt:lpstr>
      <vt:lpstr>SF7</vt:lpstr>
      <vt:lpstr>SF8</vt:lpstr>
      <vt:lpstr>SF9</vt:lpstr>
      <vt:lpstr>SF10</vt:lpstr>
      <vt:lpstr>SF11</vt:lpstr>
      <vt:lpstr>SF12</vt:lpstr>
      <vt:lpstr>SF13</vt:lpstr>
      <vt:lpstr>SF14</vt:lpstr>
      <vt:lpstr>SF15</vt:lpstr>
      <vt:lpstr>SF16</vt:lpstr>
      <vt:lpstr>SF17</vt:lpstr>
      <vt:lpstr>Ultime++</vt:lpstr>
      <vt:lpstr>Gimenez</vt:lpstr>
      <vt:lpstr>Gimenez2</vt:lpstr>
      <vt:lpstr>accordéon</vt:lpstr>
      <vt:lpstr>accordéon2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JOSE MARTINS</dc:creator>
  <cp:lastModifiedBy>MARIE JOSE MARTINS</cp:lastModifiedBy>
  <cp:lastPrinted>2020-04-08T08:32:29Z</cp:lastPrinted>
  <dcterms:created xsi:type="dcterms:W3CDTF">2015-06-05T18:17:20Z</dcterms:created>
  <dcterms:modified xsi:type="dcterms:W3CDTF">2020-09-29T23:44:26Z</dcterms:modified>
</cp:coreProperties>
</file>